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C:\Users\dmichai\Documents\"/>
    </mc:Choice>
  </mc:AlternateContent>
  <xr:revisionPtr revIDLastSave="0" documentId="8_{BAF4121A-30C3-438D-9F83-6EADD52FEA11}" xr6:coauthVersionLast="36" xr6:coauthVersionMax="36" xr10:uidLastSave="{00000000-0000-0000-0000-000000000000}"/>
  <bookViews>
    <workbookView xWindow="0" yWindow="0" windowWidth="29010" windowHeight="10545" xr2:uid="{44BE4F06-8C20-463C-AC99-E282CE4672A9}"/>
  </bookViews>
  <sheets>
    <sheet name="Notice" sheetId="1" r:id="rId1"/>
    <sheet name="Postes dépenses previsionnelles" sheetId="2" r:id="rId2"/>
    <sheet name="4.2 Les ressources" sheetId="3" r:id="rId3"/>
  </sheets>
  <definedNames>
    <definedName name="_ftn1" localSheetId="0">Notice!#REF!</definedName>
    <definedName name="_ftnref1" localSheetId="0">Notice!$P$4</definedName>
    <definedName name="OCS">Notice!$J$3:$Q$13</definedName>
    <definedName name="_xlnm.Print_Area" localSheetId="0">Notice!$A$1:$Q$56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2" i="2" l="1"/>
  <c r="F18" i="2"/>
  <c r="I18" i="2" s="1"/>
  <c r="G18" i="2"/>
  <c r="F19" i="2"/>
  <c r="G19" i="2"/>
  <c r="F20" i="2"/>
  <c r="I20" i="2" s="1"/>
  <c r="G20" i="2"/>
  <c r="F21" i="2"/>
  <c r="G21" i="2"/>
  <c r="F22" i="2"/>
  <c r="G22" i="2"/>
  <c r="F23" i="2"/>
  <c r="G23" i="2"/>
  <c r="F24" i="2"/>
  <c r="G24" i="2"/>
  <c r="F25" i="2"/>
  <c r="G25" i="2"/>
  <c r="F26" i="2"/>
  <c r="G26" i="2"/>
  <c r="F27" i="2"/>
  <c r="G27" i="2"/>
  <c r="F28" i="2"/>
  <c r="G28" i="2"/>
  <c r="F29" i="2"/>
  <c r="G29" i="2"/>
  <c r="F30" i="2"/>
  <c r="G30" i="2"/>
  <c r="F17" i="2"/>
  <c r="G17" i="2"/>
  <c r="F15" i="2"/>
  <c r="I15" i="2" s="1"/>
  <c r="C12" i="3"/>
  <c r="C10" i="3"/>
  <c r="I45" i="2"/>
  <c r="H17" i="2"/>
  <c r="H18" i="2"/>
  <c r="H19" i="2"/>
  <c r="H20" i="2"/>
  <c r="H21" i="2"/>
  <c r="H22" i="2"/>
  <c r="H23" i="2"/>
  <c r="H24" i="2"/>
  <c r="H25" i="2"/>
  <c r="H26" i="2"/>
  <c r="H27" i="2"/>
  <c r="H28" i="2"/>
  <c r="H29" i="2"/>
  <c r="H30" i="2"/>
  <c r="H15" i="2"/>
  <c r="I25" i="2" l="1"/>
  <c r="I19" i="2"/>
  <c r="I21" i="2"/>
  <c r="I28" i="2"/>
  <c r="C11" i="3" s="1"/>
  <c r="D11" i="3" s="1"/>
  <c r="I22" i="2"/>
  <c r="C49" i="2" s="1"/>
  <c r="I17" i="2"/>
  <c r="I30" i="2"/>
  <c r="I24" i="2"/>
  <c r="C50" i="2" s="1"/>
  <c r="I27" i="2"/>
  <c r="I29" i="2"/>
  <c r="I23" i="2"/>
  <c r="I26" i="2"/>
  <c r="C9" i="3" l="1"/>
  <c r="D9" i="3" s="1"/>
  <c r="H9" i="3" s="1"/>
  <c r="F49" i="2"/>
  <c r="H11" i="3"/>
  <c r="F11" i="3"/>
  <c r="F9" i="3" l="1"/>
  <c r="D19" i="3"/>
  <c r="I11" i="3"/>
  <c r="D18" i="3"/>
  <c r="I9" i="3"/>
  <c r="D20" i="3" l="1"/>
  <c r="D21" i="3" s="1"/>
  <c r="E19" i="3" s="1"/>
  <c r="E20" i="3" l="1"/>
  <c r="C25" i="3"/>
  <c r="E21" i="3"/>
  <c r="E18" i="3"/>
</calcChain>
</file>

<file path=xl/sharedStrings.xml><?xml version="1.0" encoding="utf-8"?>
<sst xmlns="http://schemas.openxmlformats.org/spreadsheetml/2006/main" count="130" uniqueCount="79">
  <si>
    <t>ACTUALISATION</t>
  </si>
  <si>
    <t>Unité</t>
  </si>
  <si>
    <t>Valeur de référence</t>
  </si>
  <si>
    <t>Historique de l’évolution des coûts unitaires du BSCU</t>
  </si>
  <si>
    <t>Années </t>
  </si>
  <si>
    <t>…</t>
  </si>
  <si>
    <t>Indice CTS (moyenne annuelle)</t>
  </si>
  <si>
    <t>Taux d'évolution annuel</t>
  </si>
  <si>
    <t>DRY20</t>
  </si>
  <si>
    <t>Nb containers</t>
  </si>
  <si>
    <t>5 123,07 €</t>
  </si>
  <si>
    <t>DRY40 &amp; HC40</t>
  </si>
  <si>
    <t>FLAT20</t>
  </si>
  <si>
    <t>2 624,70 €</t>
  </si>
  <si>
    <t>FLAT40</t>
  </si>
  <si>
    <t>7 062,95 €</t>
  </si>
  <si>
    <t>OT20</t>
  </si>
  <si>
    <t xml:space="preserve">DEMANDE D'AIDE </t>
  </si>
  <si>
    <t>OS n°</t>
  </si>
  <si>
    <t>Intitulé de la mesure</t>
  </si>
  <si>
    <t>ANNEXE 1 : Dépenses prévisionnelles</t>
  </si>
  <si>
    <t>Identification du demandeur</t>
  </si>
  <si>
    <t xml:space="preserve">Nom / Prénom ou Dénomination sociale : </t>
  </si>
  <si>
    <t>Période concernée</t>
  </si>
  <si>
    <t>Code Barème</t>
  </si>
  <si>
    <t>Libellé du poste</t>
  </si>
  <si>
    <t>Montant unitaire</t>
  </si>
  <si>
    <t>FONDS EUROPEEN DE DEVELOPPEMENT REGIONAL</t>
  </si>
  <si>
    <t>1.3 R</t>
  </si>
  <si>
    <t>TA 15 R. Aide au FRET</t>
  </si>
  <si>
    <t>176. Aide au fret</t>
  </si>
  <si>
    <t>OT40</t>
  </si>
  <si>
    <t>5789.58 €</t>
  </si>
  <si>
    <r>
      <t>M</t>
    </r>
    <r>
      <rPr>
        <b/>
        <vertAlign val="superscript"/>
        <sz val="12"/>
        <color rgb="FF000000"/>
        <rFont val="Calibri"/>
        <family val="2"/>
        <scheme val="minor"/>
      </rPr>
      <t>3</t>
    </r>
  </si>
  <si>
    <t>166.51 €</t>
  </si>
  <si>
    <t>OCS Groupage maritime (conteneur groupé)</t>
  </si>
  <si>
    <t>Année</t>
  </si>
  <si>
    <t>Quantité prévisionnelle à importer</t>
  </si>
  <si>
    <t>Unité de mesure</t>
  </si>
  <si>
    <t>SAISIE DES POSTES DE DEPENSES PAR OCS</t>
  </si>
  <si>
    <t>SAISIE DES POSTES DE DEPENSES AU REEL</t>
  </si>
  <si>
    <t>VRAC</t>
  </si>
  <si>
    <t>IMPORT INTERDOM</t>
  </si>
  <si>
    <t>EXPORT</t>
  </si>
  <si>
    <t>montant global</t>
  </si>
  <si>
    <t>SOUS-TOTAL</t>
  </si>
  <si>
    <t>Contrôle</t>
  </si>
  <si>
    <t>Échéancier du coût total</t>
  </si>
  <si>
    <t>Catégorie</t>
  </si>
  <si>
    <t>taux FEDER</t>
  </si>
  <si>
    <t>taux Etat</t>
  </si>
  <si>
    <t>tous types de fret sauf export</t>
  </si>
  <si>
    <t>export</t>
  </si>
  <si>
    <t>CALCUL DES RESSOURCES</t>
  </si>
  <si>
    <t>PLAN DE FINANCEMENT A SAISIR</t>
  </si>
  <si>
    <t>Financement</t>
  </si>
  <si>
    <t>Financeur</t>
  </si>
  <si>
    <t>Montant €</t>
  </si>
  <si>
    <t>%</t>
  </si>
  <si>
    <t>UNION EUROPEENNE</t>
  </si>
  <si>
    <t>ETAT</t>
  </si>
  <si>
    <t>Autofinancement</t>
  </si>
  <si>
    <t>Outre-Mer</t>
  </si>
  <si>
    <t>Total des ressources</t>
  </si>
  <si>
    <t>EXEMPLE</t>
  </si>
  <si>
    <t>FEDER</t>
  </si>
  <si>
    <t>CT par année</t>
  </si>
  <si>
    <t>SS total du Coût total</t>
  </si>
  <si>
    <t xml:space="preserve">le montant annuel de FEDER est plafonné à 150 000 € (cf. DOMO de l'OS 1.3R : aide au fret) et celui de la part Etat à 200 000 € </t>
  </si>
  <si>
    <t>Le taux d'intervention du FEDER est de 50 % pour les dépenses liées à l'export, contre 40 % pour l'import</t>
  </si>
  <si>
    <t xml:space="preserve">RAPPEL DES REGLES DE CALCUL DE LA BASE ELIGIBLE : </t>
  </si>
  <si>
    <t>Annexe : calcul du plan de financement prévisionnel pour la campagne 24-25 aide au fret</t>
  </si>
  <si>
    <t xml:space="preserve">Liste des barèmes </t>
  </si>
  <si>
    <t>IMAGE 1 : Exemple saisie d'un OCS sur E-synergie</t>
  </si>
  <si>
    <t>IMAGE 2 : Exemple saisie d'une dépense au réel sur E-synergie</t>
  </si>
  <si>
    <t xml:space="preserve">N° Synergie : </t>
  </si>
  <si>
    <t>GUY....................</t>
  </si>
  <si>
    <r>
      <t xml:space="preserve">ETAT </t>
    </r>
    <r>
      <rPr>
        <sz val="11"/>
        <color rgb="FFFF0000"/>
        <rFont val="Calibri"/>
        <family val="2"/>
        <scheme val="minor"/>
      </rPr>
      <t>(hors fret des déchets)</t>
    </r>
  </si>
  <si>
    <r>
      <rPr>
        <b/>
        <u/>
        <sz val="11"/>
        <color theme="1"/>
        <rFont val="Calibri"/>
        <family val="2"/>
        <scheme val="minor"/>
      </rPr>
      <t>Objet</t>
    </r>
    <r>
      <rPr>
        <b/>
        <sz val="11"/>
        <color theme="1"/>
        <rFont val="Calibri"/>
        <family val="2"/>
        <scheme val="minor"/>
      </rPr>
      <t xml:space="preserve"> :</t>
    </r>
    <r>
      <rPr>
        <sz val="11"/>
        <color theme="1"/>
        <rFont val="Calibri"/>
        <family val="2"/>
        <scheme val="minor"/>
      </rPr>
      <t xml:space="preserve"> Ce fichier permet de </t>
    </r>
    <r>
      <rPr>
        <b/>
        <sz val="11"/>
        <color theme="1"/>
        <rFont val="Calibri"/>
        <family val="2"/>
        <scheme val="minor"/>
      </rPr>
      <t>calculer les dépenses et les ressources du plan de financement</t>
    </r>
    <r>
      <rPr>
        <sz val="11"/>
        <color theme="1"/>
        <rFont val="Calibri"/>
        <family val="2"/>
        <scheme val="minor"/>
      </rPr>
      <t xml:space="preserve"> en tenant compte des critères d'éligibilité du Document de mise en Oeuvre (DOMO) de l'Objectif Spécifique (OS) 1.3R : aide au fret du programme FEDER-FSE + 21-27
</t>
    </r>
    <r>
      <rPr>
        <b/>
        <sz val="14"/>
        <rFont val="Calibri"/>
        <family val="2"/>
        <scheme val="minor"/>
      </rPr>
      <t>ETAPE 1 : CALCUL DE LA BASE ELIGIBLE SUR LE FICHIER EXCEL</t>
    </r>
    <r>
      <rPr>
        <sz val="11"/>
        <color theme="1"/>
        <rFont val="Calibri"/>
        <family val="2"/>
        <scheme val="minor"/>
      </rPr>
      <t xml:space="preserve">
</t>
    </r>
    <r>
      <rPr>
        <b/>
        <u/>
        <sz val="11"/>
        <color theme="4" tint="-0.499984740745262"/>
        <rFont val="Calibri"/>
        <family val="2"/>
        <scheme val="minor"/>
      </rPr>
      <t xml:space="preserve">ONGLET 2 : Postes dépenses prévisionnelles </t>
    </r>
    <r>
      <rPr>
        <sz val="11"/>
        <color theme="1"/>
        <rFont val="Calibri"/>
        <family val="2"/>
        <scheme val="minor"/>
      </rPr>
      <t xml:space="preserve">
</t>
    </r>
    <r>
      <rPr>
        <u/>
        <sz val="11"/>
        <color theme="4" tint="-0.499984740745262"/>
        <rFont val="Calibri"/>
        <family val="2"/>
        <scheme val="minor"/>
      </rPr>
      <t>Calcul des options coûts simplifiés (OCS) pour les dépenses d'import d'intrants par container plein</t>
    </r>
    <r>
      <rPr>
        <sz val="11"/>
        <color theme="1"/>
        <rFont val="Calibri"/>
        <family val="2"/>
        <scheme val="minor"/>
      </rPr>
      <t xml:space="preserve">
Les dépenses doivent être détaillées par année et par catégorie de containers.
1. A partir de la ligne 16, choisissez dans la liste l'année puis la catégorie de containers. 
Puis, indiquez le nombre prévisionnel de containers escomptés sur l'année. Le montant pour cette dépense se calculera automatiquement.
2. Renseignez autant de lignes que de containers utilisés pour les années 2024 et 2025.
</t>
    </r>
    <r>
      <rPr>
        <u/>
        <sz val="11"/>
        <color theme="4" tint="-0.499984740745262"/>
        <rFont val="Calibri"/>
        <family val="2"/>
        <scheme val="minor"/>
      </rPr>
      <t>Calcul au réel pour les dépenses d'import d'intrants en VRAC, depuis les DOM et d'export des produits finis</t>
    </r>
    <r>
      <rPr>
        <sz val="11"/>
        <color theme="4" tint="-0.499984740745262"/>
        <rFont val="Calibri"/>
        <family val="2"/>
        <scheme val="minor"/>
      </rPr>
      <t xml:space="preserve">
</t>
    </r>
    <r>
      <rPr>
        <sz val="11"/>
        <color theme="1"/>
        <rFont val="Calibri"/>
        <family val="2"/>
        <scheme val="minor"/>
      </rPr>
      <t xml:space="preserve">
Les dépenses doivent être détaillées par année et par catégorie de fret.
1. A partir de la ligne 38, choisissez dans la liste l'année puis la catégorie de fret. 
Puis, indiquez le montant prévisionnel de la dépense que l'entreprise supportera sur l'année. 
2. Renseignez autant de lignes que de frets utilisés pour les années 2024 et 2025.
</t>
    </r>
    <r>
      <rPr>
        <b/>
        <u/>
        <sz val="11"/>
        <color theme="4" tint="-0.499984740745262"/>
        <rFont val="Calibri"/>
        <family val="2"/>
        <scheme val="minor"/>
      </rPr>
      <t>ONGLET 3 : Les ressources</t>
    </r>
    <r>
      <rPr>
        <sz val="11"/>
        <color theme="1"/>
        <rFont val="Calibri"/>
        <family val="2"/>
        <scheme val="minor"/>
      </rPr>
      <t xml:space="preserve">
Les ressources se calculent automatiquement </t>
    </r>
    <r>
      <rPr>
        <sz val="11"/>
        <color rgb="FFFFC000"/>
        <rFont val="Calibri"/>
        <family val="2"/>
        <scheme val="minor"/>
      </rPr>
      <t>dans le dernier onglet 3</t>
    </r>
    <r>
      <rPr>
        <sz val="11"/>
        <color theme="1"/>
        <rFont val="Calibri"/>
        <family val="2"/>
        <scheme val="minor"/>
      </rPr>
      <t xml:space="preserve">.
</t>
    </r>
    <r>
      <rPr>
        <b/>
        <sz val="14"/>
        <rFont val="Calibri"/>
        <family val="2"/>
        <scheme val="minor"/>
      </rPr>
      <t>ETAPE 2 :</t>
    </r>
    <r>
      <rPr>
        <sz val="14"/>
        <rFont val="Calibri"/>
        <family val="2"/>
        <scheme val="minor"/>
      </rPr>
      <t xml:space="preserve"> </t>
    </r>
    <r>
      <rPr>
        <b/>
        <sz val="14"/>
        <rFont val="Calibri"/>
        <family val="2"/>
        <scheme val="minor"/>
      </rPr>
      <t>REPORT DES INFORMATIONS DU FICHIER DANS E-SYNERGIE (ONGLET 4. PLAN DE FINANCEMENT DU FORMULAIRE EN LIGNE)</t>
    </r>
    <r>
      <rPr>
        <u/>
        <sz val="11"/>
        <color theme="1"/>
        <rFont val="Calibri"/>
        <family val="2"/>
        <scheme val="minor"/>
      </rPr>
      <t xml:space="preserve">
</t>
    </r>
    <r>
      <rPr>
        <sz val="11"/>
        <color theme="1"/>
        <rFont val="Calibri"/>
        <family val="2"/>
        <scheme val="minor"/>
      </rPr>
      <t xml:space="preserve">
</t>
    </r>
    <r>
      <rPr>
        <b/>
        <sz val="11"/>
        <color rgb="FFFF0000"/>
        <rFont val="Calibri"/>
        <family val="2"/>
        <scheme val="minor"/>
      </rPr>
      <t xml:space="preserve">A RETENIR : </t>
    </r>
    <r>
      <rPr>
        <sz val="11"/>
        <color rgb="FFFF0000"/>
        <rFont val="Calibri"/>
        <family val="2"/>
        <scheme val="minor"/>
      </rPr>
      <t xml:space="preserve">la référence est le fichier de calcul. </t>
    </r>
    <r>
      <rPr>
        <sz val="11"/>
        <color theme="1"/>
        <rFont val="Calibri"/>
        <family val="2"/>
        <scheme val="minor"/>
      </rPr>
      <t xml:space="preserve">
Les données à reporter dans le formulaire en ligne doivent </t>
    </r>
    <r>
      <rPr>
        <sz val="11"/>
        <color rgb="FFFFC000"/>
        <rFont val="Calibri"/>
        <family val="2"/>
        <scheme val="minor"/>
      </rPr>
      <t>être cohérentes avec celles du fichier.</t>
    </r>
    <r>
      <rPr>
        <sz val="11"/>
        <color theme="1"/>
        <rFont val="Calibri"/>
        <family val="2"/>
        <scheme val="minor"/>
      </rPr>
      <t xml:space="preserve"> 
</t>
    </r>
    <r>
      <rPr>
        <b/>
        <sz val="11"/>
        <color theme="1"/>
        <rFont val="Calibri"/>
        <family val="2"/>
        <scheme val="minor"/>
      </rPr>
      <t>Modalités</t>
    </r>
    <r>
      <rPr>
        <sz val="11"/>
        <color theme="1"/>
        <rFont val="Calibri"/>
        <family val="2"/>
        <scheme val="minor"/>
      </rPr>
      <t xml:space="preserve">
1. choissisez l'option échéancier du coût total
</t>
    </r>
    <r>
      <rPr>
        <b/>
        <sz val="11"/>
        <color theme="1"/>
        <rFont val="Calibri"/>
        <family val="2"/>
        <scheme val="minor"/>
      </rPr>
      <t xml:space="preserve">
                                          SAISIE DES DEPENSES SUR E-SYNERGIE
</t>
    </r>
    <r>
      <rPr>
        <sz val="11"/>
        <color theme="1"/>
        <rFont val="Calibri"/>
        <family val="2"/>
        <scheme val="minor"/>
      </rPr>
      <t xml:space="preserve">2. créez autant de postes que de catégories de fret par année que nécessaire : 
    a. pour les dépenses calculées par option coût simplifié (OCS), choississez la catégorie 160.
    b. pour les dépenses calculées au réel, choississez la catégorie 240.
3. reportez les informations tels que présentées dans l'image 1 : OCS et/ou 2 : réel. Saissisez le même nombre d'unité et le montant unitaire correspondant. le reste se calcul automatiquement.
</t>
    </r>
    <r>
      <rPr>
        <b/>
        <sz val="11"/>
        <color rgb="FF7030A0"/>
        <rFont val="Calibri"/>
        <family val="2"/>
        <scheme val="minor"/>
      </rPr>
      <t xml:space="preserve">
</t>
    </r>
    <r>
      <rPr>
        <b/>
        <sz val="11"/>
        <rFont val="Calibri"/>
        <family val="2"/>
        <scheme val="minor"/>
      </rPr>
      <t xml:space="preserve">                                        SAISIE DES RESSOURCES SUR E-SYNERGIE</t>
    </r>
    <r>
      <rPr>
        <sz val="11"/>
        <color theme="1"/>
        <rFont val="Calibri"/>
        <family val="2"/>
        <scheme val="minor"/>
      </rPr>
      <t xml:space="preserve">
4.reporter le plan de financement tel que calculer en onglet 3 lignes 17 à 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</si>
</sst>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44" formatCode="_-* #,##0.00\ &quot;€&quot;_-;\-* #,##0.00\ &quot;€&quot;_-;_-* &quot;-&quot;??\ &quot;€&quot;_-;_-@_-"/>
    <numFmt numFmtId="164" formatCode="#,##0.00\ &quot;€&quot;"/>
  </numFmts>
  <fonts count="34" x14ac:knownFonts="1">
    <font>
      <sz val="11"/>
      <color theme="1"/>
      <name val="Calibri"/>
      <family val="2"/>
      <scheme val="minor"/>
    </font>
    <font>
      <sz val="11"/>
      <color theme="1"/>
      <name val="Calibri"/>
      <family val="2"/>
      <scheme val="minor"/>
    </font>
    <font>
      <b/>
      <sz val="11"/>
      <color theme="1"/>
      <name val="Calibri"/>
      <family val="2"/>
      <scheme val="minor"/>
    </font>
    <font>
      <b/>
      <sz val="12"/>
      <color rgb="FF000000"/>
      <name val="Calibri"/>
      <family val="2"/>
      <scheme val="minor"/>
    </font>
    <font>
      <b/>
      <vertAlign val="superscript"/>
      <sz val="12"/>
      <color rgb="FF000000"/>
      <name val="Calibri"/>
      <family val="2"/>
      <scheme val="minor"/>
    </font>
    <font>
      <b/>
      <sz val="12"/>
      <color theme="1"/>
      <name val="Calibri"/>
      <family val="2"/>
      <scheme val="minor"/>
    </font>
    <font>
      <sz val="12"/>
      <color rgb="FF000000"/>
      <name val="Calibri"/>
      <family val="2"/>
      <scheme val="minor"/>
    </font>
    <font>
      <sz val="10"/>
      <name val="Arial"/>
      <family val="2"/>
    </font>
    <font>
      <sz val="11"/>
      <name val="Calibri"/>
      <family val="2"/>
    </font>
    <font>
      <b/>
      <sz val="14"/>
      <name val="Arial"/>
      <family val="2"/>
    </font>
    <font>
      <sz val="11"/>
      <color rgb="FFCC00CC"/>
      <name val="Calibri"/>
      <family val="2"/>
    </font>
    <font>
      <sz val="10"/>
      <color rgb="FFCC00CC"/>
      <name val="Arial"/>
      <family val="2"/>
    </font>
    <font>
      <b/>
      <sz val="14"/>
      <color rgb="FFCC00CC"/>
      <name val="Arial"/>
      <family val="2"/>
    </font>
    <font>
      <b/>
      <sz val="12"/>
      <color rgb="FFCC00CC"/>
      <name val="Arial"/>
      <family val="2"/>
    </font>
    <font>
      <sz val="12"/>
      <color rgb="FFCC00CC"/>
      <name val="Arial"/>
      <family val="2"/>
    </font>
    <font>
      <sz val="11"/>
      <color rgb="FFFF0000"/>
      <name val="Calibri"/>
      <family val="2"/>
      <scheme val="minor"/>
    </font>
    <font>
      <b/>
      <sz val="11"/>
      <color rgb="FFFF0000"/>
      <name val="Calibri"/>
      <family val="2"/>
      <scheme val="minor"/>
    </font>
    <font>
      <b/>
      <u/>
      <sz val="11"/>
      <color rgb="FFFF0000"/>
      <name val="Calibri"/>
      <family val="2"/>
      <scheme val="minor"/>
    </font>
    <font>
      <u/>
      <sz val="11"/>
      <color theme="1"/>
      <name val="Calibri"/>
      <family val="2"/>
      <scheme val="minor"/>
    </font>
    <font>
      <b/>
      <sz val="11"/>
      <color rgb="FF7030A0"/>
      <name val="Calibri"/>
      <family val="2"/>
      <scheme val="minor"/>
    </font>
    <font>
      <b/>
      <sz val="16"/>
      <color theme="1"/>
      <name val="Calibri"/>
      <family val="2"/>
      <scheme val="minor"/>
    </font>
    <font>
      <b/>
      <u/>
      <sz val="11"/>
      <color theme="1"/>
      <name val="Calibri"/>
      <family val="2"/>
      <scheme val="minor"/>
    </font>
    <font>
      <sz val="11"/>
      <name val="Calibri"/>
      <family val="2"/>
      <scheme val="minor"/>
    </font>
    <font>
      <sz val="11"/>
      <color rgb="FFFFC000"/>
      <name val="Calibri"/>
      <family val="2"/>
      <scheme val="minor"/>
    </font>
    <font>
      <b/>
      <sz val="11"/>
      <name val="Calibri"/>
      <family val="2"/>
      <scheme val="minor"/>
    </font>
    <font>
      <b/>
      <sz val="24"/>
      <name val="Arial"/>
      <family val="2"/>
    </font>
    <font>
      <sz val="14"/>
      <name val="Arial"/>
      <family val="2"/>
    </font>
    <font>
      <b/>
      <sz val="20"/>
      <name val="Arial"/>
      <family val="2"/>
    </font>
    <font>
      <b/>
      <sz val="12"/>
      <name val="Arial"/>
      <family val="2"/>
    </font>
    <font>
      <b/>
      <sz val="14"/>
      <name val="Calibri"/>
      <family val="2"/>
      <scheme val="minor"/>
    </font>
    <font>
      <sz val="14"/>
      <name val="Calibri"/>
      <family val="2"/>
      <scheme val="minor"/>
    </font>
    <font>
      <b/>
      <u/>
      <sz val="11"/>
      <color theme="4" tint="-0.499984740745262"/>
      <name val="Calibri"/>
      <family val="2"/>
      <scheme val="minor"/>
    </font>
    <font>
      <u/>
      <sz val="11"/>
      <color theme="4" tint="-0.499984740745262"/>
      <name val="Calibri"/>
      <family val="2"/>
      <scheme val="minor"/>
    </font>
    <font>
      <sz val="11"/>
      <color theme="4" tint="-0.499984740745262"/>
      <name val="Calibri"/>
      <family val="2"/>
      <scheme val="minor"/>
    </font>
  </fonts>
  <fills count="6">
    <fill>
      <patternFill patternType="none"/>
    </fill>
    <fill>
      <patternFill patternType="gray125"/>
    </fill>
    <fill>
      <patternFill patternType="solid">
        <fgColor rgb="FFDBEFF9"/>
        <bgColor indexed="64"/>
      </patternFill>
    </fill>
    <fill>
      <patternFill patternType="solid">
        <fgColor theme="5" tint="0.79998168889431442"/>
        <bgColor indexed="64"/>
      </patternFill>
    </fill>
    <fill>
      <patternFill patternType="solid">
        <fgColor rgb="FFFDF0E9"/>
        <bgColor indexed="64"/>
      </patternFill>
    </fill>
    <fill>
      <patternFill patternType="solid">
        <fgColor rgb="FFFFFF00"/>
        <bgColor indexed="64"/>
      </patternFill>
    </fill>
  </fills>
  <borders count="25">
    <border>
      <left/>
      <right/>
      <top/>
      <bottom/>
      <diagonal/>
    </border>
    <border>
      <left/>
      <right style="medium">
        <color indexed="64"/>
      </right>
      <top/>
      <bottom style="medium">
        <color indexed="64"/>
      </bottom>
      <diagonal/>
    </border>
    <border>
      <left/>
      <right/>
      <top style="thin">
        <color indexed="64"/>
      </top>
      <bottom style="thin">
        <color indexed="55"/>
      </bottom>
      <diagonal/>
    </border>
    <border>
      <left/>
      <right/>
      <top style="thin">
        <color indexed="55"/>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55"/>
      </right>
      <top style="thin">
        <color indexed="64"/>
      </top>
      <bottom style="thin">
        <color indexed="55"/>
      </bottom>
      <diagonal/>
    </border>
    <border>
      <left/>
      <right style="medium">
        <color indexed="64"/>
      </right>
      <top style="thin">
        <color indexed="64"/>
      </top>
      <bottom style="thin">
        <color indexed="55"/>
      </bottom>
      <diagonal/>
    </border>
    <border>
      <left style="medium">
        <color indexed="64"/>
      </left>
      <right style="thin">
        <color indexed="55"/>
      </right>
      <top style="thin">
        <color indexed="55"/>
      </top>
      <bottom style="thin">
        <color indexed="64"/>
      </bottom>
      <diagonal/>
    </border>
    <border>
      <left/>
      <right style="medium">
        <color indexed="64"/>
      </right>
      <top style="thin">
        <color indexed="55"/>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19">
    <xf numFmtId="0" fontId="0" fillId="0" borderId="0" xfId="0"/>
    <xf numFmtId="0" fontId="7" fillId="0" borderId="0" xfId="0" applyFont="1" applyAlignment="1">
      <alignment horizontal="left"/>
    </xf>
    <xf numFmtId="0" fontId="7" fillId="0" borderId="0" xfId="0" applyFont="1" applyAlignment="1">
      <alignment horizontal="left" vertical="center" wrapText="1"/>
    </xf>
    <xf numFmtId="0" fontId="9" fillId="0" borderId="0" xfId="0" applyFont="1"/>
    <xf numFmtId="0" fontId="9" fillId="0" borderId="4" xfId="0" applyFont="1" applyBorder="1" applyAlignment="1">
      <alignment horizontal="center" vertical="center" wrapText="1"/>
    </xf>
    <xf numFmtId="44" fontId="8" fillId="0" borderId="0" xfId="1" applyFont="1"/>
    <xf numFmtId="44" fontId="0" fillId="0" borderId="0" xfId="1" applyFont="1"/>
    <xf numFmtId="44" fontId="9" fillId="0" borderId="4" xfId="1" applyFont="1" applyBorder="1" applyAlignment="1">
      <alignment horizontal="center" vertical="center" wrapText="1"/>
    </xf>
    <xf numFmtId="0" fontId="0" fillId="0" borderId="4" xfId="0" applyBorder="1"/>
    <xf numFmtId="44" fontId="0" fillId="0" borderId="4" xfId="1" applyFont="1" applyBorder="1"/>
    <xf numFmtId="0" fontId="9" fillId="3" borderId="0" xfId="0" applyFont="1" applyFill="1"/>
    <xf numFmtId="0" fontId="7" fillId="3" borderId="0" xfId="0" applyFont="1" applyFill="1" applyAlignment="1">
      <alignment horizontal="left" vertical="center" wrapText="1"/>
    </xf>
    <xf numFmtId="0" fontId="7" fillId="3" borderId="0" xfId="0" applyFont="1" applyFill="1" applyAlignment="1">
      <alignment horizontal="left"/>
    </xf>
    <xf numFmtId="44" fontId="8" fillId="3" borderId="0" xfId="1" applyFont="1" applyFill="1"/>
    <xf numFmtId="44" fontId="11" fillId="0" borderId="0" xfId="1" applyFont="1"/>
    <xf numFmtId="44" fontId="11" fillId="0" borderId="0" xfId="1" applyFont="1" applyAlignment="1">
      <alignment vertical="center"/>
    </xf>
    <xf numFmtId="44" fontId="12" fillId="0" borderId="0" xfId="1" applyFont="1" applyAlignment="1">
      <alignment horizontal="left" vertical="center"/>
    </xf>
    <xf numFmtId="44" fontId="10" fillId="0" borderId="0" xfId="1" applyFont="1" applyAlignment="1">
      <alignment wrapText="1"/>
    </xf>
    <xf numFmtId="0" fontId="11" fillId="0" borderId="4" xfId="0" applyFont="1" applyBorder="1" applyAlignment="1">
      <alignment horizontal="left" vertical="center" indent="2"/>
    </xf>
    <xf numFmtId="44" fontId="11" fillId="0" borderId="0" xfId="1" applyFont="1" applyAlignment="1">
      <alignment horizontal="left"/>
    </xf>
    <xf numFmtId="0" fontId="13" fillId="3" borderId="4" xfId="0" applyFont="1" applyFill="1" applyBorder="1" applyAlignment="1">
      <alignment horizontal="left" vertical="center"/>
    </xf>
    <xf numFmtId="44" fontId="2" fillId="0" borderId="4" xfId="1" applyFont="1" applyBorder="1"/>
    <xf numFmtId="44" fontId="0" fillId="0" borderId="4" xfId="0" applyNumberFormat="1" applyBorder="1"/>
    <xf numFmtId="10" fontId="0" fillId="0" borderId="4" xfId="2" applyNumberFormat="1" applyFont="1" applyBorder="1"/>
    <xf numFmtId="44" fontId="2" fillId="0" borderId="4" xfId="0" applyNumberFormat="1" applyFont="1" applyBorder="1"/>
    <xf numFmtId="0" fontId="2" fillId="0" borderId="4" xfId="0" applyFont="1" applyBorder="1" applyAlignment="1">
      <alignment horizontal="center"/>
    </xf>
    <xf numFmtId="0" fontId="2" fillId="0" borderId="0" xfId="0" applyFont="1" applyBorder="1" applyAlignment="1"/>
    <xf numFmtId="0" fontId="16" fillId="0" borderId="0" xfId="0" applyFont="1"/>
    <xf numFmtId="0" fontId="9" fillId="4" borderId="0" xfId="0" applyFont="1" applyFill="1"/>
    <xf numFmtId="0" fontId="0" fillId="4" borderId="0" xfId="0" applyFill="1"/>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17" fillId="0" borderId="0" xfId="0" applyFont="1"/>
    <xf numFmtId="0" fontId="0" fillId="0" borderId="0" xfId="0" applyAlignment="1">
      <alignment wrapText="1"/>
    </xf>
    <xf numFmtId="0" fontId="3" fillId="0" borderId="4" xfId="0" applyFont="1" applyBorder="1" applyAlignment="1">
      <alignment horizontal="center" vertical="center"/>
    </xf>
    <xf numFmtId="0" fontId="5" fillId="2" borderId="4" xfId="0" applyFont="1" applyFill="1" applyBorder="1" applyAlignment="1">
      <alignment horizontal="center" vertical="center"/>
    </xf>
    <xf numFmtId="0" fontId="5" fillId="0" borderId="4" xfId="0" applyFont="1" applyBorder="1" applyAlignment="1">
      <alignment horizontal="center" vertical="center"/>
    </xf>
    <xf numFmtId="0" fontId="6" fillId="0" borderId="4" xfId="0" applyFont="1" applyBorder="1" applyAlignment="1">
      <alignment horizontal="center" vertical="center"/>
    </xf>
    <xf numFmtId="0" fontId="3" fillId="2" borderId="4" xfId="0" applyFont="1" applyFill="1" applyBorder="1" applyAlignment="1">
      <alignment horizontal="center" vertical="center"/>
    </xf>
    <xf numFmtId="10" fontId="5" fillId="0" borderId="4" xfId="0" applyNumberFormat="1" applyFont="1" applyBorder="1" applyAlignment="1">
      <alignment horizontal="center" vertical="center"/>
    </xf>
    <xf numFmtId="0" fontId="3" fillId="0" borderId="4" xfId="0" applyFont="1" applyBorder="1" applyAlignment="1">
      <alignment horizontal="right" vertical="center"/>
    </xf>
    <xf numFmtId="0" fontId="5" fillId="0" borderId="4" xfId="0" applyFont="1" applyBorder="1" applyAlignment="1">
      <alignment horizontal="right" vertical="center"/>
    </xf>
    <xf numFmtId="8" fontId="5" fillId="0" borderId="4" xfId="0" applyNumberFormat="1" applyFont="1" applyBorder="1" applyAlignment="1">
      <alignment horizontal="right" vertical="center"/>
    </xf>
    <xf numFmtId="8" fontId="3" fillId="0" borderId="4" xfId="0" applyNumberFormat="1" applyFont="1" applyBorder="1" applyAlignment="1">
      <alignment horizontal="center" vertical="center"/>
    </xf>
    <xf numFmtId="0" fontId="0" fillId="0" borderId="12" xfId="0" applyBorder="1" applyAlignment="1">
      <alignment wrapText="1"/>
    </xf>
    <xf numFmtId="0" fontId="0" fillId="0" borderId="0" xfId="0" applyBorder="1" applyAlignment="1">
      <alignment wrapText="1"/>
    </xf>
    <xf numFmtId="0" fontId="0" fillId="0" borderId="13" xfId="0" applyBorder="1" applyAlignment="1">
      <alignment wrapText="1"/>
    </xf>
    <xf numFmtId="0" fontId="0" fillId="0" borderId="12" xfId="0" applyBorder="1"/>
    <xf numFmtId="0" fontId="0" fillId="0" borderId="0" xfId="0" applyBorder="1"/>
    <xf numFmtId="0" fontId="0" fillId="0" borderId="13" xfId="0" applyBorder="1"/>
    <xf numFmtId="0" fontId="3" fillId="0" borderId="16" xfId="0" applyFont="1" applyBorder="1" applyAlignment="1">
      <alignment vertical="center"/>
    </xf>
    <xf numFmtId="0" fontId="3" fillId="0" borderId="17" xfId="0" applyFont="1" applyBorder="1" applyAlignment="1">
      <alignment horizontal="center" vertical="center"/>
    </xf>
    <xf numFmtId="0" fontId="6" fillId="0" borderId="17" xfId="0" applyFont="1" applyBorder="1" applyAlignment="1">
      <alignment horizontal="center" vertical="center"/>
    </xf>
    <xf numFmtId="0" fontId="5" fillId="0" borderId="16" xfId="0" applyFont="1" applyBorder="1" applyAlignment="1">
      <alignment vertical="center"/>
    </xf>
    <xf numFmtId="0" fontId="0" fillId="0" borderId="14" xfId="0" applyBorder="1"/>
    <xf numFmtId="0" fontId="0" fillId="0" borderId="15" xfId="0" applyBorder="1"/>
    <xf numFmtId="0" fontId="0" fillId="0" borderId="1" xfId="0" applyBorder="1"/>
    <xf numFmtId="8" fontId="3" fillId="4" borderId="4" xfId="0" applyNumberFormat="1" applyFont="1" applyFill="1" applyBorder="1" applyAlignment="1">
      <alignment horizontal="center" vertical="center"/>
    </xf>
    <xf numFmtId="8" fontId="3" fillId="4" borderId="17" xfId="0" applyNumberFormat="1" applyFont="1" applyFill="1" applyBorder="1" applyAlignment="1">
      <alignment horizontal="center" vertical="center"/>
    </xf>
    <xf numFmtId="44" fontId="22" fillId="0" borderId="4" xfId="1" applyFont="1" applyBorder="1"/>
    <xf numFmtId="0" fontId="0" fillId="5" borderId="4" xfId="0" applyFill="1" applyBorder="1"/>
    <xf numFmtId="0" fontId="2" fillId="5" borderId="4" xfId="0" applyFont="1" applyFill="1" applyBorder="1" applyAlignment="1">
      <alignment horizontal="center" vertical="center" wrapText="1"/>
    </xf>
    <xf numFmtId="0" fontId="17" fillId="5" borderId="0" xfId="0" applyFont="1" applyFill="1"/>
    <xf numFmtId="0" fontId="0" fillId="5" borderId="0" xfId="0" applyFill="1" applyAlignment="1">
      <alignment wrapText="1"/>
    </xf>
    <xf numFmtId="0" fontId="16" fillId="5" borderId="0" xfId="0" applyFont="1" applyFill="1"/>
    <xf numFmtId="0" fontId="0" fillId="5" borderId="0" xfId="0" applyFill="1"/>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3" xfId="0" applyFont="1" applyBorder="1" applyAlignment="1">
      <alignment horizontal="center" vertical="center" wrapText="1"/>
    </xf>
    <xf numFmtId="0" fontId="0" fillId="0" borderId="12" xfId="0" applyBorder="1" applyAlignment="1">
      <alignment horizontal="justify" wrapText="1"/>
    </xf>
    <xf numFmtId="0" fontId="0" fillId="0" borderId="0" xfId="0" applyBorder="1" applyAlignment="1">
      <alignment horizontal="justify" wrapText="1"/>
    </xf>
    <xf numFmtId="0" fontId="0" fillId="0" borderId="13" xfId="0" applyBorder="1" applyAlignment="1">
      <alignment horizontal="justify" wrapText="1"/>
    </xf>
    <xf numFmtId="0" fontId="0" fillId="0" borderId="14" xfId="0" applyBorder="1" applyAlignment="1">
      <alignment horizontal="justify" wrapText="1"/>
    </xf>
    <xf numFmtId="0" fontId="0" fillId="0" borderId="15" xfId="0" applyBorder="1" applyAlignment="1">
      <alignment horizontal="justify" wrapText="1"/>
    </xf>
    <xf numFmtId="0" fontId="0" fillId="0" borderId="1" xfId="0" applyBorder="1" applyAlignment="1">
      <alignment horizontal="justify" wrapText="1"/>
    </xf>
    <xf numFmtId="0" fontId="20" fillId="0" borderId="9" xfId="0" applyFont="1" applyBorder="1" applyAlignment="1">
      <alignment horizontal="center"/>
    </xf>
    <xf numFmtId="0" fontId="20" fillId="0" borderId="10" xfId="0" applyFont="1" applyBorder="1" applyAlignment="1">
      <alignment horizontal="center"/>
    </xf>
    <xf numFmtId="0" fontId="20" fillId="0" borderId="11" xfId="0" applyFont="1" applyBorder="1" applyAlignment="1">
      <alignment horizontal="center"/>
    </xf>
    <xf numFmtId="0" fontId="2" fillId="0" borderId="12" xfId="0" applyFont="1" applyBorder="1" applyAlignment="1">
      <alignment horizontal="center"/>
    </xf>
    <xf numFmtId="0" fontId="2" fillId="0" borderId="0" xfId="0" applyFont="1" applyBorder="1" applyAlignment="1">
      <alignment horizontal="center"/>
    </xf>
    <xf numFmtId="0" fontId="2" fillId="0" borderId="13" xfId="0" applyFont="1" applyBorder="1" applyAlignment="1">
      <alignment horizontal="center"/>
    </xf>
    <xf numFmtId="0" fontId="2" fillId="0" borderId="4" xfId="0" applyFont="1" applyBorder="1" applyAlignment="1">
      <alignment horizontal="right"/>
    </xf>
    <xf numFmtId="44" fontId="9" fillId="0" borderId="5" xfId="1" applyFont="1" applyBorder="1" applyAlignment="1">
      <alignment horizontal="center" vertical="center" wrapText="1"/>
    </xf>
    <xf numFmtId="44" fontId="9" fillId="0" borderId="6" xfId="1" applyFont="1" applyBorder="1" applyAlignment="1">
      <alignment horizontal="center" vertical="center" wrapText="1"/>
    </xf>
    <xf numFmtId="0" fontId="0" fillId="0" borderId="4" xfId="0" applyBorder="1" applyAlignment="1">
      <alignment horizontal="center"/>
    </xf>
    <xf numFmtId="44" fontId="0" fillId="0" borderId="7" xfId="0" applyNumberFormat="1" applyBorder="1" applyAlignment="1">
      <alignment horizontal="center" vertical="center"/>
    </xf>
    <xf numFmtId="44" fontId="0" fillId="0" borderId="8" xfId="0" applyNumberFormat="1" applyBorder="1" applyAlignment="1">
      <alignment horizontal="center" vertical="center"/>
    </xf>
    <xf numFmtId="9" fontId="0" fillId="0" borderId="7" xfId="0" applyNumberFormat="1" applyBorder="1" applyAlignment="1">
      <alignment horizontal="center" vertical="center"/>
    </xf>
    <xf numFmtId="9" fontId="0" fillId="0" borderId="8" xfId="0" applyNumberFormat="1" applyBorder="1" applyAlignment="1">
      <alignment horizontal="center" vertical="center"/>
    </xf>
    <xf numFmtId="0" fontId="0" fillId="0" borderId="5" xfId="0" applyBorder="1" applyAlignment="1">
      <alignment horizontal="right"/>
    </xf>
    <xf numFmtId="0" fontId="0" fillId="0" borderId="6" xfId="0" applyBorder="1" applyAlignment="1">
      <alignment horizontal="right"/>
    </xf>
    <xf numFmtId="0" fontId="13" fillId="3" borderId="17" xfId="0" applyFont="1" applyFill="1" applyBorder="1" applyAlignment="1">
      <alignment horizontal="center" vertical="center" wrapText="1"/>
    </xf>
    <xf numFmtId="0" fontId="14" fillId="4" borderId="17" xfId="0" applyFont="1" applyFill="1" applyBorder="1" applyAlignment="1" applyProtection="1">
      <alignment horizontal="center" vertical="center" wrapText="1"/>
      <protection locked="0"/>
    </xf>
    <xf numFmtId="0" fontId="11" fillId="0" borderId="23" xfId="0" applyFont="1" applyBorder="1" applyAlignment="1">
      <alignment horizontal="left" vertical="center" indent="2"/>
    </xf>
    <xf numFmtId="164" fontId="11" fillId="4" borderId="24" xfId="0" applyNumberFormat="1" applyFont="1" applyFill="1" applyBorder="1" applyAlignment="1" applyProtection="1">
      <alignment horizontal="center" wrapText="1"/>
      <protection locked="0"/>
    </xf>
    <xf numFmtId="0" fontId="25" fillId="0" borderId="9" xfId="0" applyFont="1" applyBorder="1" applyAlignment="1">
      <alignment horizontal="left" vertical="center"/>
    </xf>
    <xf numFmtId="0" fontId="25" fillId="0" borderId="10" xfId="0" applyFont="1" applyBorder="1" applyAlignment="1">
      <alignment horizontal="left" vertical="center"/>
    </xf>
    <xf numFmtId="0" fontId="25" fillId="0" borderId="11" xfId="0" applyFont="1" applyBorder="1" applyAlignment="1">
      <alignment horizontal="left" vertical="center" wrapText="1"/>
    </xf>
    <xf numFmtId="0" fontId="9" fillId="0" borderId="12" xfId="0" applyFont="1" applyBorder="1" applyAlignment="1">
      <alignment horizontal="left" vertical="center"/>
    </xf>
    <xf numFmtId="0" fontId="9" fillId="0" borderId="0" xfId="0" applyFont="1" applyBorder="1" applyAlignment="1">
      <alignment horizontal="left" vertical="center"/>
    </xf>
    <xf numFmtId="0" fontId="8" fillId="0" borderId="13" xfId="0" applyFont="1" applyBorder="1" applyAlignment="1">
      <alignment wrapText="1"/>
    </xf>
    <xf numFmtId="0" fontId="9" fillId="0" borderId="18" xfId="0" applyFont="1" applyBorder="1" applyAlignment="1">
      <alignment vertical="center"/>
    </xf>
    <xf numFmtId="0" fontId="9" fillId="0" borderId="2" xfId="0" applyFont="1" applyBorder="1" applyAlignment="1">
      <alignment vertical="center"/>
    </xf>
    <xf numFmtId="0" fontId="26" fillId="0" borderId="19" xfId="0" applyFont="1" applyBorder="1" applyAlignment="1">
      <alignment horizontal="left" vertical="center"/>
    </xf>
    <xf numFmtId="0" fontId="9" fillId="0" borderId="20" xfId="0" applyFont="1" applyBorder="1" applyAlignment="1">
      <alignment vertical="center"/>
    </xf>
    <xf numFmtId="0" fontId="9" fillId="0" borderId="3" xfId="0" applyFont="1" applyBorder="1" applyAlignment="1">
      <alignment vertical="center"/>
    </xf>
    <xf numFmtId="0" fontId="26" fillId="0" borderId="21" xfId="0" applyFont="1" applyBorder="1" applyAlignment="1">
      <alignment horizontal="left" vertical="center" wrapText="1"/>
    </xf>
    <xf numFmtId="0" fontId="27" fillId="0" borderId="12" xfId="0" applyFont="1" applyBorder="1" applyAlignment="1">
      <alignment horizontal="left" vertical="center"/>
    </xf>
    <xf numFmtId="0" fontId="27" fillId="0" borderId="0" xfId="0" applyFont="1" applyBorder="1" applyAlignment="1">
      <alignment horizontal="left" vertical="center"/>
    </xf>
    <xf numFmtId="0" fontId="9" fillId="0" borderId="13" xfId="0" applyFont="1" applyBorder="1" applyAlignment="1">
      <alignment horizontal="left" vertical="center" wrapText="1"/>
    </xf>
    <xf numFmtId="0" fontId="28" fillId="3" borderId="16" xfId="0" applyFont="1" applyFill="1" applyBorder="1" applyAlignment="1">
      <alignment horizontal="left" vertical="center"/>
    </xf>
    <xf numFmtId="0" fontId="7" fillId="5" borderId="16" xfId="0" applyFont="1" applyFill="1" applyBorder="1" applyAlignment="1">
      <alignment horizontal="left" vertical="center" indent="2"/>
    </xf>
    <xf numFmtId="0" fontId="7" fillId="0" borderId="16" xfId="0" applyFont="1" applyBorder="1" applyAlignment="1">
      <alignment horizontal="left" vertical="center" indent="2"/>
    </xf>
    <xf numFmtId="0" fontId="7" fillId="0" borderId="22" xfId="0" applyFont="1" applyBorder="1" applyAlignment="1">
      <alignment horizontal="left" vertical="center" indent="2"/>
    </xf>
    <xf numFmtId="0" fontId="7" fillId="5" borderId="4" xfId="0" applyFont="1" applyFill="1" applyBorder="1" applyAlignment="1">
      <alignment horizontal="left" vertical="center" indent="2"/>
    </xf>
    <xf numFmtId="0" fontId="10" fillId="0" borderId="12" xfId="0" applyFont="1" applyBorder="1" applyAlignment="1">
      <alignment horizontal="center"/>
    </xf>
  </cellXfs>
  <cellStyles count="3">
    <cellStyle name="Monétaire" xfId="1" builtinId="4"/>
    <cellStyle name="Normal" xfId="0" builtinId="0"/>
    <cellStyle name="Pourcentage" xfId="2" builtinId="5"/>
  </cellStyles>
  <dxfs count="0"/>
  <tableStyles count="0" defaultTableStyle="TableStyleMedium2" defaultPivotStyle="PivotStyleLight16"/>
  <colors>
    <mruColors>
      <color rgb="FFFDF0E9"/>
      <color rgb="FFCC00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9</xdr:col>
      <xdr:colOff>1323975</xdr:colOff>
      <xdr:row>15</xdr:row>
      <xdr:rowOff>74008</xdr:rowOff>
    </xdr:from>
    <xdr:to>
      <xdr:col>14</xdr:col>
      <xdr:colOff>680649</xdr:colOff>
      <xdr:row>32</xdr:row>
      <xdr:rowOff>31410</xdr:rowOff>
    </xdr:to>
    <xdr:pic>
      <xdr:nvPicPr>
        <xdr:cNvPr id="2" name="Image 1">
          <a:extLst>
            <a:ext uri="{FF2B5EF4-FFF2-40B4-BE49-F238E27FC236}">
              <a16:creationId xmlns:a16="http://schemas.microsoft.com/office/drawing/2014/main" id="{CA7F2CDB-1115-4D66-8D5B-8517F05AB37A}"/>
            </a:ext>
          </a:extLst>
        </xdr:cNvPr>
        <xdr:cNvPicPr>
          <a:picLocks noChangeAspect="1"/>
        </xdr:cNvPicPr>
      </xdr:nvPicPr>
      <xdr:blipFill>
        <a:blip xmlns:r="http://schemas.openxmlformats.org/officeDocument/2006/relationships" r:embed="rId1"/>
        <a:stretch>
          <a:fillRect/>
        </a:stretch>
      </xdr:blipFill>
      <xdr:spPr>
        <a:xfrm>
          <a:off x="9144000" y="3074383"/>
          <a:ext cx="5452674" cy="3195902"/>
        </a:xfrm>
        <a:prstGeom prst="rect">
          <a:avLst/>
        </a:prstGeom>
      </xdr:spPr>
    </xdr:pic>
    <xdr:clientData/>
  </xdr:twoCellAnchor>
  <xdr:twoCellAnchor editAs="oneCell">
    <xdr:from>
      <xdr:col>9</xdr:col>
      <xdr:colOff>1133475</xdr:colOff>
      <xdr:row>36</xdr:row>
      <xdr:rowOff>77445</xdr:rowOff>
    </xdr:from>
    <xdr:to>
      <xdr:col>15</xdr:col>
      <xdr:colOff>324847</xdr:colOff>
      <xdr:row>50</xdr:row>
      <xdr:rowOff>67112</xdr:rowOff>
    </xdr:to>
    <xdr:pic>
      <xdr:nvPicPr>
        <xdr:cNvPr id="3" name="Image 2">
          <a:extLst>
            <a:ext uri="{FF2B5EF4-FFF2-40B4-BE49-F238E27FC236}">
              <a16:creationId xmlns:a16="http://schemas.microsoft.com/office/drawing/2014/main" id="{09E1A36A-0899-41DE-8AF2-3303E90C75B6}"/>
            </a:ext>
          </a:extLst>
        </xdr:cNvPr>
        <xdr:cNvPicPr>
          <a:picLocks noChangeAspect="1"/>
        </xdr:cNvPicPr>
      </xdr:nvPicPr>
      <xdr:blipFill>
        <a:blip xmlns:r="http://schemas.openxmlformats.org/officeDocument/2006/relationships" r:embed="rId2"/>
        <a:stretch>
          <a:fillRect/>
        </a:stretch>
      </xdr:blipFill>
      <xdr:spPr>
        <a:xfrm>
          <a:off x="8953500" y="6697320"/>
          <a:ext cx="6077947" cy="266619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B975F-5105-4BBE-88D9-B6AC8BC67D7F}">
  <sheetPr>
    <pageSetUpPr fitToPage="1"/>
  </sheetPr>
  <dimension ref="A1:Q55"/>
  <sheetViews>
    <sheetView tabSelected="1" view="pageBreakPreview" topLeftCell="A25" zoomScaleNormal="100" zoomScaleSheetLayoutView="100" workbookViewId="0">
      <selection activeCell="A5" sqref="A5:H51"/>
    </sheetView>
  </sheetViews>
  <sheetFormatPr baseColWidth="10" defaultRowHeight="15" x14ac:dyDescent="0.25"/>
  <cols>
    <col min="1" max="2" width="11.85546875" customWidth="1"/>
    <col min="4" max="8" width="11.85546875" bestFit="1" customWidth="1"/>
    <col min="10" max="10" width="32.7109375" customWidth="1"/>
    <col min="11" max="11" width="14.7109375" bestFit="1" customWidth="1"/>
    <col min="12" max="12" width="20.28515625" bestFit="1" customWidth="1"/>
    <col min="13" max="17" width="11.85546875" bestFit="1" customWidth="1"/>
  </cols>
  <sheetData>
    <row r="1" spans="1:17" ht="15" customHeight="1" x14ac:dyDescent="0.35">
      <c r="A1" s="66" t="s">
        <v>71</v>
      </c>
      <c r="B1" s="67"/>
      <c r="C1" s="67"/>
      <c r="D1" s="67"/>
      <c r="E1" s="67"/>
      <c r="F1" s="67"/>
      <c r="G1" s="67"/>
      <c r="H1" s="68"/>
      <c r="J1" s="78" t="s">
        <v>72</v>
      </c>
      <c r="K1" s="79"/>
      <c r="L1" s="79"/>
      <c r="M1" s="79"/>
      <c r="N1" s="79"/>
      <c r="O1" s="79"/>
      <c r="P1" s="79"/>
      <c r="Q1" s="80"/>
    </row>
    <row r="2" spans="1:17" ht="15" customHeight="1" x14ac:dyDescent="0.25">
      <c r="A2" s="69"/>
      <c r="B2" s="70"/>
      <c r="C2" s="70"/>
      <c r="D2" s="70"/>
      <c r="E2" s="70"/>
      <c r="F2" s="70"/>
      <c r="G2" s="70"/>
      <c r="H2" s="71"/>
      <c r="J2" s="47"/>
      <c r="K2" s="48"/>
      <c r="L2" s="48"/>
      <c r="M2" s="48"/>
      <c r="N2" s="48"/>
      <c r="O2" s="48"/>
      <c r="P2" s="48"/>
      <c r="Q2" s="49"/>
    </row>
    <row r="3" spans="1:17" ht="16.5" customHeight="1" x14ac:dyDescent="0.25">
      <c r="A3" s="69"/>
      <c r="B3" s="70"/>
      <c r="C3" s="70"/>
      <c r="D3" s="70"/>
      <c r="E3" s="70"/>
      <c r="F3" s="70"/>
      <c r="G3" s="70"/>
      <c r="H3" s="71"/>
      <c r="J3" s="50" t="s">
        <v>0</v>
      </c>
      <c r="K3" s="34" t="s">
        <v>1</v>
      </c>
      <c r="L3" s="34" t="s">
        <v>2</v>
      </c>
      <c r="M3" s="34" t="s">
        <v>3</v>
      </c>
      <c r="N3" s="34"/>
      <c r="O3" s="34"/>
      <c r="P3" s="34"/>
      <c r="Q3" s="51"/>
    </row>
    <row r="4" spans="1:17" ht="15.75" x14ac:dyDescent="0.25">
      <c r="A4" s="44"/>
      <c r="B4" s="45"/>
      <c r="C4" s="45"/>
      <c r="D4" s="45"/>
      <c r="E4" s="45"/>
      <c r="F4" s="45"/>
      <c r="G4" s="45"/>
      <c r="H4" s="46"/>
      <c r="J4" s="50" t="s">
        <v>4</v>
      </c>
      <c r="K4" s="34"/>
      <c r="L4" s="34">
        <v>2020</v>
      </c>
      <c r="M4" s="34">
        <v>2021</v>
      </c>
      <c r="N4" s="34">
        <v>2022</v>
      </c>
      <c r="O4" s="34">
        <v>2023</v>
      </c>
      <c r="P4" s="34">
        <v>2024</v>
      </c>
      <c r="Q4" s="51">
        <v>2025</v>
      </c>
    </row>
    <row r="5" spans="1:17" ht="15.75" x14ac:dyDescent="0.25">
      <c r="A5" s="72" t="s">
        <v>78</v>
      </c>
      <c r="B5" s="73"/>
      <c r="C5" s="73"/>
      <c r="D5" s="73"/>
      <c r="E5" s="73"/>
      <c r="F5" s="73"/>
      <c r="G5" s="73"/>
      <c r="H5" s="74"/>
      <c r="J5" s="50" t="s">
        <v>6</v>
      </c>
      <c r="K5" s="35"/>
      <c r="L5" s="35"/>
      <c r="M5" s="36">
        <v>103.67</v>
      </c>
      <c r="N5" s="36">
        <v>164.75</v>
      </c>
      <c r="O5" s="36">
        <v>101.83</v>
      </c>
      <c r="P5" s="37"/>
      <c r="Q5" s="52"/>
    </row>
    <row r="6" spans="1:17" ht="15.75" x14ac:dyDescent="0.25">
      <c r="A6" s="72"/>
      <c r="B6" s="73"/>
      <c r="C6" s="73"/>
      <c r="D6" s="73"/>
      <c r="E6" s="73"/>
      <c r="F6" s="73"/>
      <c r="G6" s="73"/>
      <c r="H6" s="74"/>
      <c r="J6" s="50" t="s">
        <v>7</v>
      </c>
      <c r="K6" s="38"/>
      <c r="L6" s="38"/>
      <c r="M6" s="39">
        <v>0.7631</v>
      </c>
      <c r="N6" s="39">
        <v>0.58919999999999995</v>
      </c>
      <c r="O6" s="39">
        <v>-0.38219999999999998</v>
      </c>
      <c r="P6" s="37"/>
      <c r="Q6" s="52"/>
    </row>
    <row r="7" spans="1:17" ht="15.75" x14ac:dyDescent="0.25">
      <c r="A7" s="72"/>
      <c r="B7" s="73"/>
      <c r="C7" s="73"/>
      <c r="D7" s="73"/>
      <c r="E7" s="73"/>
      <c r="F7" s="73"/>
      <c r="G7" s="73"/>
      <c r="H7" s="74"/>
      <c r="J7" s="53" t="s">
        <v>8</v>
      </c>
      <c r="K7" s="40" t="s">
        <v>9</v>
      </c>
      <c r="L7" s="43">
        <v>2905.68</v>
      </c>
      <c r="M7" s="41" t="s">
        <v>10</v>
      </c>
      <c r="N7" s="42">
        <v>8141.58</v>
      </c>
      <c r="O7" s="43">
        <v>5029.87</v>
      </c>
      <c r="P7" s="57">
        <v>5029.87</v>
      </c>
      <c r="Q7" s="58">
        <v>5029.87</v>
      </c>
    </row>
    <row r="8" spans="1:17" ht="15.75" x14ac:dyDescent="0.25">
      <c r="A8" s="72"/>
      <c r="B8" s="73"/>
      <c r="C8" s="73"/>
      <c r="D8" s="73"/>
      <c r="E8" s="73"/>
      <c r="F8" s="73"/>
      <c r="G8" s="73"/>
      <c r="H8" s="74"/>
      <c r="J8" s="53" t="s">
        <v>11</v>
      </c>
      <c r="K8" s="40" t="s">
        <v>9</v>
      </c>
      <c r="L8" s="43">
        <v>4922.32</v>
      </c>
      <c r="M8" s="42">
        <v>8678.7800000000007</v>
      </c>
      <c r="N8" s="42">
        <v>13792.32</v>
      </c>
      <c r="O8" s="43">
        <v>8520.89</v>
      </c>
      <c r="P8" s="57">
        <v>8520.89</v>
      </c>
      <c r="Q8" s="58">
        <v>8520.89</v>
      </c>
    </row>
    <row r="9" spans="1:17" ht="15.75" x14ac:dyDescent="0.25">
      <c r="A9" s="72"/>
      <c r="B9" s="73"/>
      <c r="C9" s="73"/>
      <c r="D9" s="73"/>
      <c r="E9" s="73"/>
      <c r="F9" s="73"/>
      <c r="G9" s="73"/>
      <c r="H9" s="74"/>
      <c r="J9" s="53" t="s">
        <v>12</v>
      </c>
      <c r="K9" s="40" t="s">
        <v>9</v>
      </c>
      <c r="L9" s="34" t="s">
        <v>13</v>
      </c>
      <c r="M9" s="42">
        <v>4627.67</v>
      </c>
      <c r="N9" s="42">
        <v>7354.29</v>
      </c>
      <c r="O9" s="43">
        <v>4543.4799999999996</v>
      </c>
      <c r="P9" s="57">
        <v>4543.4799999999996</v>
      </c>
      <c r="Q9" s="58">
        <v>4543.4799999999996</v>
      </c>
    </row>
    <row r="10" spans="1:17" ht="15.75" x14ac:dyDescent="0.25">
      <c r="A10" s="72"/>
      <c r="B10" s="73"/>
      <c r="C10" s="73"/>
      <c r="D10" s="73"/>
      <c r="E10" s="73"/>
      <c r="F10" s="73"/>
      <c r="G10" s="73"/>
      <c r="H10" s="74"/>
      <c r="J10" s="53" t="s">
        <v>14</v>
      </c>
      <c r="K10" s="40" t="s">
        <v>9</v>
      </c>
      <c r="L10" s="34" t="s">
        <v>15</v>
      </c>
      <c r="M10" s="42">
        <v>12452.83</v>
      </c>
      <c r="N10" s="42">
        <v>19790.04</v>
      </c>
      <c r="O10" s="43">
        <v>12226.29</v>
      </c>
      <c r="P10" s="57">
        <v>12226.29</v>
      </c>
      <c r="Q10" s="58">
        <v>12226.29</v>
      </c>
    </row>
    <row r="11" spans="1:17" ht="15.75" x14ac:dyDescent="0.25">
      <c r="A11" s="72"/>
      <c r="B11" s="73"/>
      <c r="C11" s="73"/>
      <c r="D11" s="73"/>
      <c r="E11" s="73"/>
      <c r="F11" s="73"/>
      <c r="G11" s="73"/>
      <c r="H11" s="74"/>
      <c r="J11" s="53" t="s">
        <v>16</v>
      </c>
      <c r="K11" s="40" t="s">
        <v>9</v>
      </c>
      <c r="L11" s="43">
        <v>3512.71</v>
      </c>
      <c r="M11" s="42">
        <v>6193.34</v>
      </c>
      <c r="N11" s="42">
        <v>9842.4599999999991</v>
      </c>
      <c r="O11" s="43">
        <v>6080.67</v>
      </c>
      <c r="P11" s="57">
        <v>6080.67</v>
      </c>
      <c r="Q11" s="58">
        <v>6080.67</v>
      </c>
    </row>
    <row r="12" spans="1:17" ht="15.75" x14ac:dyDescent="0.25">
      <c r="A12" s="72"/>
      <c r="B12" s="73"/>
      <c r="C12" s="73"/>
      <c r="D12" s="73"/>
      <c r="E12" s="73"/>
      <c r="F12" s="73"/>
      <c r="G12" s="73"/>
      <c r="H12" s="74"/>
      <c r="J12" s="53" t="s">
        <v>31</v>
      </c>
      <c r="K12" s="40" t="s">
        <v>9</v>
      </c>
      <c r="L12" s="34" t="s">
        <v>32</v>
      </c>
      <c r="M12" s="42">
        <v>10207.73</v>
      </c>
      <c r="N12" s="42">
        <v>16222.12</v>
      </c>
      <c r="O12" s="43">
        <v>10022.030000000001</v>
      </c>
      <c r="P12" s="57">
        <v>10022.030000000001</v>
      </c>
      <c r="Q12" s="58">
        <v>10022.030000000001</v>
      </c>
    </row>
    <row r="13" spans="1:17" ht="18" x14ac:dyDescent="0.25">
      <c r="A13" s="72"/>
      <c r="B13" s="73"/>
      <c r="C13" s="73"/>
      <c r="D13" s="73"/>
      <c r="E13" s="73"/>
      <c r="F13" s="73"/>
      <c r="G13" s="73"/>
      <c r="H13" s="74"/>
      <c r="J13" s="53" t="s">
        <v>35</v>
      </c>
      <c r="K13" s="40" t="s">
        <v>33</v>
      </c>
      <c r="L13" s="43">
        <v>115.92</v>
      </c>
      <c r="M13" s="41" t="s">
        <v>34</v>
      </c>
      <c r="N13" s="42">
        <v>264.62</v>
      </c>
      <c r="O13" s="43">
        <v>163.47999999999999</v>
      </c>
      <c r="P13" s="57">
        <v>163.47999999999999</v>
      </c>
      <c r="Q13" s="58">
        <v>163.47999999999999</v>
      </c>
    </row>
    <row r="14" spans="1:17" x14ac:dyDescent="0.25">
      <c r="A14" s="72"/>
      <c r="B14" s="73"/>
      <c r="C14" s="73"/>
      <c r="D14" s="73"/>
      <c r="E14" s="73"/>
      <c r="F14" s="73"/>
      <c r="G14" s="73"/>
      <c r="H14" s="74"/>
      <c r="J14" s="47"/>
      <c r="K14" s="48"/>
      <c r="L14" s="48"/>
      <c r="M14" s="48"/>
      <c r="N14" s="48"/>
      <c r="O14" s="48"/>
      <c r="P14" s="48"/>
      <c r="Q14" s="49"/>
    </row>
    <row r="15" spans="1:17" x14ac:dyDescent="0.25">
      <c r="A15" s="72"/>
      <c r="B15" s="73"/>
      <c r="C15" s="73"/>
      <c r="D15" s="73"/>
      <c r="E15" s="73"/>
      <c r="F15" s="73"/>
      <c r="G15" s="73"/>
      <c r="H15" s="74"/>
      <c r="J15" s="81" t="s">
        <v>73</v>
      </c>
      <c r="K15" s="82"/>
      <c r="L15" s="82"/>
      <c r="M15" s="82"/>
      <c r="N15" s="82"/>
      <c r="O15" s="82"/>
      <c r="P15" s="82"/>
      <c r="Q15" s="83"/>
    </row>
    <row r="16" spans="1:17" x14ac:dyDescent="0.25">
      <c r="A16" s="72"/>
      <c r="B16" s="73"/>
      <c r="C16" s="73"/>
      <c r="D16" s="73"/>
      <c r="E16" s="73"/>
      <c r="F16" s="73"/>
      <c r="G16" s="73"/>
      <c r="H16" s="74"/>
      <c r="J16" s="47"/>
      <c r="K16" s="48"/>
      <c r="L16" s="48"/>
      <c r="M16" s="48"/>
      <c r="N16" s="48"/>
      <c r="O16" s="48"/>
      <c r="P16" s="48"/>
      <c r="Q16" s="49"/>
    </row>
    <row r="17" spans="1:17" x14ac:dyDescent="0.25">
      <c r="A17" s="72"/>
      <c r="B17" s="73"/>
      <c r="C17" s="73"/>
      <c r="D17" s="73"/>
      <c r="E17" s="73"/>
      <c r="F17" s="73"/>
      <c r="G17" s="73"/>
      <c r="H17" s="74"/>
      <c r="J17" s="47"/>
      <c r="K17" s="48"/>
      <c r="L17" s="48"/>
      <c r="M17" s="48"/>
      <c r="N17" s="48"/>
      <c r="O17" s="48"/>
      <c r="P17" s="48"/>
      <c r="Q17" s="49"/>
    </row>
    <row r="18" spans="1:17" x14ac:dyDescent="0.25">
      <c r="A18" s="72"/>
      <c r="B18" s="73"/>
      <c r="C18" s="73"/>
      <c r="D18" s="73"/>
      <c r="E18" s="73"/>
      <c r="F18" s="73"/>
      <c r="G18" s="73"/>
      <c r="H18" s="74"/>
      <c r="J18" s="47"/>
      <c r="K18" s="48"/>
      <c r="L18" s="48"/>
      <c r="M18" s="48"/>
      <c r="N18" s="48"/>
      <c r="O18" s="48"/>
      <c r="P18" s="48"/>
      <c r="Q18" s="49"/>
    </row>
    <row r="19" spans="1:17" x14ac:dyDescent="0.25">
      <c r="A19" s="72"/>
      <c r="B19" s="73"/>
      <c r="C19" s="73"/>
      <c r="D19" s="73"/>
      <c r="E19" s="73"/>
      <c r="F19" s="73"/>
      <c r="G19" s="73"/>
      <c r="H19" s="74"/>
      <c r="J19" s="47"/>
      <c r="K19" s="48"/>
      <c r="L19" s="48"/>
      <c r="M19" s="48"/>
      <c r="N19" s="48"/>
      <c r="O19" s="48"/>
      <c r="P19" s="48"/>
      <c r="Q19" s="49"/>
    </row>
    <row r="20" spans="1:17" x14ac:dyDescent="0.25">
      <c r="A20" s="72"/>
      <c r="B20" s="73"/>
      <c r="C20" s="73"/>
      <c r="D20" s="73"/>
      <c r="E20" s="73"/>
      <c r="F20" s="73"/>
      <c r="G20" s="73"/>
      <c r="H20" s="74"/>
      <c r="J20" s="47"/>
      <c r="K20" s="48"/>
      <c r="L20" s="48"/>
      <c r="M20" s="48"/>
      <c r="N20" s="48"/>
      <c r="O20" s="48"/>
      <c r="P20" s="48"/>
      <c r="Q20" s="49"/>
    </row>
    <row r="21" spans="1:17" x14ac:dyDescent="0.25">
      <c r="A21" s="72"/>
      <c r="B21" s="73"/>
      <c r="C21" s="73"/>
      <c r="D21" s="73"/>
      <c r="E21" s="73"/>
      <c r="F21" s="73"/>
      <c r="G21" s="73"/>
      <c r="H21" s="74"/>
      <c r="J21" s="47"/>
      <c r="K21" s="48"/>
      <c r="L21" s="48"/>
      <c r="M21" s="48"/>
      <c r="N21" s="48"/>
      <c r="O21" s="48"/>
      <c r="P21" s="48"/>
      <c r="Q21" s="49"/>
    </row>
    <row r="22" spans="1:17" x14ac:dyDescent="0.25">
      <c r="A22" s="72"/>
      <c r="B22" s="73"/>
      <c r="C22" s="73"/>
      <c r="D22" s="73"/>
      <c r="E22" s="73"/>
      <c r="F22" s="73"/>
      <c r="G22" s="73"/>
      <c r="H22" s="74"/>
      <c r="J22" s="47"/>
      <c r="K22" s="48"/>
      <c r="L22" s="48"/>
      <c r="M22" s="48"/>
      <c r="N22" s="48"/>
      <c r="O22" s="48"/>
      <c r="P22" s="48"/>
      <c r="Q22" s="49"/>
    </row>
    <row r="23" spans="1:17" x14ac:dyDescent="0.25">
      <c r="A23" s="72"/>
      <c r="B23" s="73"/>
      <c r="C23" s="73"/>
      <c r="D23" s="73"/>
      <c r="E23" s="73"/>
      <c r="F23" s="73"/>
      <c r="G23" s="73"/>
      <c r="H23" s="74"/>
      <c r="J23" s="47"/>
      <c r="K23" s="48"/>
      <c r="L23" s="48"/>
      <c r="M23" s="48"/>
      <c r="N23" s="48"/>
      <c r="O23" s="48"/>
      <c r="P23" s="48"/>
      <c r="Q23" s="49"/>
    </row>
    <row r="24" spans="1:17" x14ac:dyDescent="0.25">
      <c r="A24" s="72"/>
      <c r="B24" s="73"/>
      <c r="C24" s="73"/>
      <c r="D24" s="73"/>
      <c r="E24" s="73"/>
      <c r="F24" s="73"/>
      <c r="G24" s="73"/>
      <c r="H24" s="74"/>
      <c r="J24" s="47"/>
      <c r="K24" s="48"/>
      <c r="L24" s="48"/>
      <c r="M24" s="48"/>
      <c r="N24" s="48"/>
      <c r="O24" s="48"/>
      <c r="P24" s="48"/>
      <c r="Q24" s="49"/>
    </row>
    <row r="25" spans="1:17" x14ac:dyDescent="0.25">
      <c r="A25" s="72"/>
      <c r="B25" s="73"/>
      <c r="C25" s="73"/>
      <c r="D25" s="73"/>
      <c r="E25" s="73"/>
      <c r="F25" s="73"/>
      <c r="G25" s="73"/>
      <c r="H25" s="74"/>
      <c r="J25" s="47"/>
      <c r="K25" s="48"/>
      <c r="L25" s="48"/>
      <c r="M25" s="48"/>
      <c r="N25" s="48"/>
      <c r="O25" s="48"/>
      <c r="P25" s="48"/>
      <c r="Q25" s="49"/>
    </row>
    <row r="26" spans="1:17" x14ac:dyDescent="0.25">
      <c r="A26" s="72"/>
      <c r="B26" s="73"/>
      <c r="C26" s="73"/>
      <c r="D26" s="73"/>
      <c r="E26" s="73"/>
      <c r="F26" s="73"/>
      <c r="G26" s="73"/>
      <c r="H26" s="74"/>
      <c r="J26" s="47"/>
      <c r="K26" s="48"/>
      <c r="L26" s="48"/>
      <c r="M26" s="48"/>
      <c r="N26" s="48"/>
      <c r="O26" s="48"/>
      <c r="P26" s="48"/>
      <c r="Q26" s="49"/>
    </row>
    <row r="27" spans="1:17" x14ac:dyDescent="0.25">
      <c r="A27" s="72"/>
      <c r="B27" s="73"/>
      <c r="C27" s="73"/>
      <c r="D27" s="73"/>
      <c r="E27" s="73"/>
      <c r="F27" s="73"/>
      <c r="G27" s="73"/>
      <c r="H27" s="74"/>
      <c r="J27" s="47"/>
      <c r="K27" s="48"/>
      <c r="L27" s="48"/>
      <c r="M27" s="48"/>
      <c r="N27" s="48"/>
      <c r="O27" s="48"/>
      <c r="P27" s="48"/>
      <c r="Q27" s="49"/>
    </row>
    <row r="28" spans="1:17" x14ac:dyDescent="0.25">
      <c r="A28" s="72"/>
      <c r="B28" s="73"/>
      <c r="C28" s="73"/>
      <c r="D28" s="73"/>
      <c r="E28" s="73"/>
      <c r="F28" s="73"/>
      <c r="G28" s="73"/>
      <c r="H28" s="74"/>
      <c r="J28" s="47"/>
      <c r="K28" s="48"/>
      <c r="L28" s="48"/>
      <c r="M28" s="48"/>
      <c r="N28" s="48"/>
      <c r="O28" s="48"/>
      <c r="P28" s="48"/>
      <c r="Q28" s="49"/>
    </row>
    <row r="29" spans="1:17" x14ac:dyDescent="0.25">
      <c r="A29" s="72"/>
      <c r="B29" s="73"/>
      <c r="C29" s="73"/>
      <c r="D29" s="73"/>
      <c r="E29" s="73"/>
      <c r="F29" s="73"/>
      <c r="G29" s="73"/>
      <c r="H29" s="74"/>
      <c r="J29" s="47"/>
      <c r="K29" s="48"/>
      <c r="L29" s="48"/>
      <c r="M29" s="48"/>
      <c r="N29" s="48"/>
      <c r="O29" s="48"/>
      <c r="P29" s="48"/>
      <c r="Q29" s="49"/>
    </row>
    <row r="30" spans="1:17" x14ac:dyDescent="0.25">
      <c r="A30" s="72"/>
      <c r="B30" s="73"/>
      <c r="C30" s="73"/>
      <c r="D30" s="73"/>
      <c r="E30" s="73"/>
      <c r="F30" s="73"/>
      <c r="G30" s="73"/>
      <c r="H30" s="74"/>
      <c r="J30" s="47"/>
      <c r="K30" s="48"/>
      <c r="L30" s="48"/>
      <c r="M30" s="48"/>
      <c r="N30" s="48"/>
      <c r="O30" s="48"/>
      <c r="P30" s="48"/>
      <c r="Q30" s="49"/>
    </row>
    <row r="31" spans="1:17" x14ac:dyDescent="0.25">
      <c r="A31" s="72"/>
      <c r="B31" s="73"/>
      <c r="C31" s="73"/>
      <c r="D31" s="73"/>
      <c r="E31" s="73"/>
      <c r="F31" s="73"/>
      <c r="G31" s="73"/>
      <c r="H31" s="74"/>
      <c r="J31" s="47"/>
      <c r="K31" s="48"/>
      <c r="L31" s="48"/>
      <c r="M31" s="48"/>
      <c r="N31" s="48"/>
      <c r="O31" s="48"/>
      <c r="P31" s="48"/>
      <c r="Q31" s="49"/>
    </row>
    <row r="32" spans="1:17" x14ac:dyDescent="0.25">
      <c r="A32" s="72"/>
      <c r="B32" s="73"/>
      <c r="C32" s="73"/>
      <c r="D32" s="73"/>
      <c r="E32" s="73"/>
      <c r="F32" s="73"/>
      <c r="G32" s="73"/>
      <c r="H32" s="74"/>
      <c r="J32" s="47"/>
      <c r="K32" s="48"/>
      <c r="L32" s="48"/>
      <c r="M32" s="48"/>
      <c r="N32" s="48"/>
      <c r="O32" s="48"/>
      <c r="P32" s="48"/>
      <c r="Q32" s="49"/>
    </row>
    <row r="33" spans="1:17" x14ac:dyDescent="0.25">
      <c r="A33" s="72"/>
      <c r="B33" s="73"/>
      <c r="C33" s="73"/>
      <c r="D33" s="73"/>
      <c r="E33" s="73"/>
      <c r="F33" s="73"/>
      <c r="G33" s="73"/>
      <c r="H33" s="74"/>
      <c r="J33" s="47"/>
      <c r="K33" s="48"/>
      <c r="L33" s="48"/>
      <c r="M33" s="48"/>
      <c r="N33" s="48"/>
      <c r="O33" s="48"/>
      <c r="P33" s="48"/>
      <c r="Q33" s="49"/>
    </row>
    <row r="34" spans="1:17" x14ac:dyDescent="0.25">
      <c r="A34" s="72"/>
      <c r="B34" s="73"/>
      <c r="C34" s="73"/>
      <c r="D34" s="73"/>
      <c r="E34" s="73"/>
      <c r="F34" s="73"/>
      <c r="G34" s="73"/>
      <c r="H34" s="74"/>
      <c r="J34" s="47"/>
      <c r="K34" s="48"/>
      <c r="L34" s="48"/>
      <c r="M34" s="48"/>
      <c r="N34" s="48"/>
      <c r="O34" s="48"/>
      <c r="P34" s="48"/>
      <c r="Q34" s="49"/>
    </row>
    <row r="35" spans="1:17" x14ac:dyDescent="0.25">
      <c r="A35" s="72"/>
      <c r="B35" s="73"/>
      <c r="C35" s="73"/>
      <c r="D35" s="73"/>
      <c r="E35" s="73"/>
      <c r="F35" s="73"/>
      <c r="G35" s="73"/>
      <c r="H35" s="74"/>
      <c r="J35" s="47"/>
      <c r="K35" s="48"/>
      <c r="L35" s="48"/>
      <c r="M35" s="48"/>
      <c r="N35" s="48"/>
      <c r="O35" s="48"/>
      <c r="P35" s="48"/>
      <c r="Q35" s="49"/>
    </row>
    <row r="36" spans="1:17" x14ac:dyDescent="0.25">
      <c r="A36" s="72"/>
      <c r="B36" s="73"/>
      <c r="C36" s="73"/>
      <c r="D36" s="73"/>
      <c r="E36" s="73"/>
      <c r="F36" s="73"/>
      <c r="G36" s="73"/>
      <c r="H36" s="74"/>
      <c r="J36" s="81" t="s">
        <v>74</v>
      </c>
      <c r="K36" s="82"/>
      <c r="L36" s="82"/>
      <c r="M36" s="82"/>
      <c r="N36" s="82"/>
      <c r="O36" s="82"/>
      <c r="P36" s="82"/>
      <c r="Q36" s="83"/>
    </row>
    <row r="37" spans="1:17" x14ac:dyDescent="0.25">
      <c r="A37" s="72"/>
      <c r="B37" s="73"/>
      <c r="C37" s="73"/>
      <c r="D37" s="73"/>
      <c r="E37" s="73"/>
      <c r="F37" s="73"/>
      <c r="G37" s="73"/>
      <c r="H37" s="74"/>
      <c r="J37" s="47"/>
      <c r="K37" s="48"/>
      <c r="L37" s="48"/>
      <c r="M37" s="48"/>
      <c r="N37" s="48"/>
      <c r="O37" s="48"/>
      <c r="P37" s="48"/>
      <c r="Q37" s="49"/>
    </row>
    <row r="38" spans="1:17" ht="15.75" customHeight="1" x14ac:dyDescent="0.25">
      <c r="A38" s="72"/>
      <c r="B38" s="73"/>
      <c r="C38" s="73"/>
      <c r="D38" s="73"/>
      <c r="E38" s="73"/>
      <c r="F38" s="73"/>
      <c r="G38" s="73"/>
      <c r="H38" s="74"/>
      <c r="J38" s="47"/>
      <c r="K38" s="48"/>
      <c r="L38" s="48"/>
      <c r="M38" s="48"/>
      <c r="N38" s="48"/>
      <c r="O38" s="48"/>
      <c r="P38" s="48"/>
      <c r="Q38" s="49"/>
    </row>
    <row r="39" spans="1:17" x14ac:dyDescent="0.25">
      <c r="A39" s="72"/>
      <c r="B39" s="73"/>
      <c r="C39" s="73"/>
      <c r="D39" s="73"/>
      <c r="E39" s="73"/>
      <c r="F39" s="73"/>
      <c r="G39" s="73"/>
      <c r="H39" s="74"/>
      <c r="J39" s="47"/>
      <c r="K39" s="48"/>
      <c r="L39" s="48"/>
      <c r="M39" s="48"/>
      <c r="N39" s="48"/>
      <c r="O39" s="48"/>
      <c r="P39" s="48"/>
      <c r="Q39" s="49"/>
    </row>
    <row r="40" spans="1:17" x14ac:dyDescent="0.25">
      <c r="A40" s="72"/>
      <c r="B40" s="73"/>
      <c r="C40" s="73"/>
      <c r="D40" s="73"/>
      <c r="E40" s="73"/>
      <c r="F40" s="73"/>
      <c r="G40" s="73"/>
      <c r="H40" s="74"/>
      <c r="J40" s="47"/>
      <c r="K40" s="48"/>
      <c r="L40" s="48"/>
      <c r="M40" s="48"/>
      <c r="N40" s="48"/>
      <c r="O40" s="48"/>
      <c r="P40" s="48"/>
      <c r="Q40" s="49"/>
    </row>
    <row r="41" spans="1:17" x14ac:dyDescent="0.25">
      <c r="A41" s="72"/>
      <c r="B41" s="73"/>
      <c r="C41" s="73"/>
      <c r="D41" s="73"/>
      <c r="E41" s="73"/>
      <c r="F41" s="73"/>
      <c r="G41" s="73"/>
      <c r="H41" s="74"/>
      <c r="J41" s="47"/>
      <c r="K41" s="48"/>
      <c r="L41" s="48"/>
      <c r="M41" s="48"/>
      <c r="N41" s="48"/>
      <c r="O41" s="48"/>
      <c r="P41" s="48"/>
      <c r="Q41" s="49"/>
    </row>
    <row r="42" spans="1:17" x14ac:dyDescent="0.25">
      <c r="A42" s="72"/>
      <c r="B42" s="73"/>
      <c r="C42" s="73"/>
      <c r="D42" s="73"/>
      <c r="E42" s="73"/>
      <c r="F42" s="73"/>
      <c r="G42" s="73"/>
      <c r="H42" s="74"/>
      <c r="J42" s="47"/>
      <c r="K42" s="48"/>
      <c r="L42" s="48"/>
      <c r="M42" s="48"/>
      <c r="N42" s="48"/>
      <c r="O42" s="48"/>
      <c r="P42" s="48"/>
      <c r="Q42" s="49"/>
    </row>
    <row r="43" spans="1:17" x14ac:dyDescent="0.25">
      <c r="A43" s="72"/>
      <c r="B43" s="73"/>
      <c r="C43" s="73"/>
      <c r="D43" s="73"/>
      <c r="E43" s="73"/>
      <c r="F43" s="73"/>
      <c r="G43" s="73"/>
      <c r="H43" s="74"/>
      <c r="J43" s="47"/>
      <c r="K43" s="48"/>
      <c r="L43" s="48"/>
      <c r="M43" s="48"/>
      <c r="N43" s="48"/>
      <c r="O43" s="48"/>
      <c r="P43" s="48"/>
      <c r="Q43" s="49"/>
    </row>
    <row r="44" spans="1:17" x14ac:dyDescent="0.25">
      <c r="A44" s="72"/>
      <c r="B44" s="73"/>
      <c r="C44" s="73"/>
      <c r="D44" s="73"/>
      <c r="E44" s="73"/>
      <c r="F44" s="73"/>
      <c r="G44" s="73"/>
      <c r="H44" s="74"/>
      <c r="J44" s="47"/>
      <c r="K44" s="48"/>
      <c r="L44" s="48"/>
      <c r="M44" s="48"/>
      <c r="N44" s="48"/>
      <c r="O44" s="48"/>
      <c r="P44" s="48"/>
      <c r="Q44" s="49"/>
    </row>
    <row r="45" spans="1:17" x14ac:dyDescent="0.25">
      <c r="A45" s="72"/>
      <c r="B45" s="73"/>
      <c r="C45" s="73"/>
      <c r="D45" s="73"/>
      <c r="E45" s="73"/>
      <c r="F45" s="73"/>
      <c r="G45" s="73"/>
      <c r="H45" s="74"/>
      <c r="J45" s="47"/>
      <c r="K45" s="48"/>
      <c r="L45" s="48"/>
      <c r="M45" s="48"/>
      <c r="N45" s="48"/>
      <c r="O45" s="48"/>
      <c r="P45" s="48"/>
      <c r="Q45" s="49"/>
    </row>
    <row r="46" spans="1:17" x14ac:dyDescent="0.25">
      <c r="A46" s="72"/>
      <c r="B46" s="73"/>
      <c r="C46" s="73"/>
      <c r="D46" s="73"/>
      <c r="E46" s="73"/>
      <c r="F46" s="73"/>
      <c r="G46" s="73"/>
      <c r="H46" s="74"/>
      <c r="J46" s="47"/>
      <c r="K46" s="48"/>
      <c r="L46" s="48"/>
      <c r="M46" s="48"/>
      <c r="N46" s="48"/>
      <c r="O46" s="48"/>
      <c r="P46" s="48"/>
      <c r="Q46" s="49"/>
    </row>
    <row r="47" spans="1:17" x14ac:dyDescent="0.25">
      <c r="A47" s="72"/>
      <c r="B47" s="73"/>
      <c r="C47" s="73"/>
      <c r="D47" s="73"/>
      <c r="E47" s="73"/>
      <c r="F47" s="73"/>
      <c r="G47" s="73"/>
      <c r="H47" s="74"/>
      <c r="J47" s="47"/>
      <c r="K47" s="48"/>
      <c r="L47" s="48"/>
      <c r="M47" s="48"/>
      <c r="N47" s="48"/>
      <c r="O47" s="48"/>
      <c r="P47" s="48"/>
      <c r="Q47" s="49"/>
    </row>
    <row r="48" spans="1:17" x14ac:dyDescent="0.25">
      <c r="A48" s="72"/>
      <c r="B48" s="73"/>
      <c r="C48" s="73"/>
      <c r="D48" s="73"/>
      <c r="E48" s="73"/>
      <c r="F48" s="73"/>
      <c r="G48" s="73"/>
      <c r="H48" s="74"/>
      <c r="J48" s="47"/>
      <c r="K48" s="48"/>
      <c r="L48" s="48"/>
      <c r="M48" s="48"/>
      <c r="N48" s="48"/>
      <c r="O48" s="48"/>
      <c r="P48" s="48"/>
      <c r="Q48" s="49"/>
    </row>
    <row r="49" spans="1:17" x14ac:dyDescent="0.25">
      <c r="A49" s="72"/>
      <c r="B49" s="73"/>
      <c r="C49" s="73"/>
      <c r="D49" s="73"/>
      <c r="E49" s="73"/>
      <c r="F49" s="73"/>
      <c r="G49" s="73"/>
      <c r="H49" s="74"/>
      <c r="J49" s="47"/>
      <c r="K49" s="48"/>
      <c r="L49" s="48"/>
      <c r="M49" s="48"/>
      <c r="N49" s="48"/>
      <c r="O49" s="48"/>
      <c r="P49" s="48"/>
      <c r="Q49" s="49"/>
    </row>
    <row r="50" spans="1:17" x14ac:dyDescent="0.25">
      <c r="A50" s="72"/>
      <c r="B50" s="73"/>
      <c r="C50" s="73"/>
      <c r="D50" s="73"/>
      <c r="E50" s="73"/>
      <c r="F50" s="73"/>
      <c r="G50" s="73"/>
      <c r="H50" s="74"/>
      <c r="J50" s="47"/>
      <c r="K50" s="48"/>
      <c r="L50" s="48"/>
      <c r="M50" s="48"/>
      <c r="N50" s="48"/>
      <c r="O50" s="48"/>
      <c r="P50" s="48"/>
      <c r="Q50" s="49"/>
    </row>
    <row r="51" spans="1:17" ht="15.75" thickBot="1" x14ac:dyDescent="0.3">
      <c r="A51" s="75"/>
      <c r="B51" s="76"/>
      <c r="C51" s="76"/>
      <c r="D51" s="76"/>
      <c r="E51" s="76"/>
      <c r="F51" s="76"/>
      <c r="G51" s="76"/>
      <c r="H51" s="77"/>
      <c r="J51" s="54"/>
      <c r="K51" s="55"/>
      <c r="L51" s="55"/>
      <c r="M51" s="55"/>
      <c r="N51" s="55"/>
      <c r="O51" s="55"/>
      <c r="P51" s="55"/>
      <c r="Q51" s="56"/>
    </row>
    <row r="52" spans="1:17" x14ac:dyDescent="0.25">
      <c r="A52" s="33"/>
      <c r="B52" s="33"/>
      <c r="C52" s="33"/>
      <c r="D52" s="33"/>
      <c r="E52" s="33"/>
      <c r="F52" s="33"/>
      <c r="G52" s="33"/>
      <c r="H52" s="33"/>
    </row>
    <row r="53" spans="1:17" x14ac:dyDescent="0.25">
      <c r="A53" s="62" t="s">
        <v>70</v>
      </c>
      <c r="B53" s="63"/>
      <c r="C53" s="63"/>
      <c r="D53" s="63"/>
      <c r="E53" s="63"/>
      <c r="F53" s="63"/>
      <c r="G53" s="63"/>
      <c r="H53" s="63"/>
    </row>
    <row r="54" spans="1:17" x14ac:dyDescent="0.25">
      <c r="A54" s="64" t="s">
        <v>68</v>
      </c>
      <c r="B54" s="65"/>
      <c r="C54" s="65"/>
      <c r="D54" s="65"/>
      <c r="E54" s="65"/>
      <c r="F54" s="65"/>
      <c r="G54" s="65"/>
      <c r="H54" s="65"/>
    </row>
    <row r="55" spans="1:17" x14ac:dyDescent="0.25">
      <c r="A55" s="64" t="s">
        <v>69</v>
      </c>
      <c r="B55" s="65"/>
      <c r="C55" s="65"/>
      <c r="D55" s="65"/>
      <c r="E55" s="65"/>
      <c r="F55" s="65"/>
      <c r="G55" s="65"/>
      <c r="H55" s="65"/>
    </row>
  </sheetData>
  <mergeCells count="5">
    <mergeCell ref="A1:H3"/>
    <mergeCell ref="A5:H51"/>
    <mergeCell ref="J1:Q1"/>
    <mergeCell ref="J15:Q15"/>
    <mergeCell ref="J36:Q36"/>
  </mergeCells>
  <hyperlinks>
    <hyperlink ref="P4" location="_ftn1" display="_ftn1" xr:uid="{278A88D0-DF41-4C46-B5C8-B4233C0EF93D}"/>
    <hyperlink ref="Q4" location="_ftn1" display="_ftn1" xr:uid="{37412512-FE19-49C3-A6C3-6472E747D5F8}"/>
  </hyperlinks>
  <printOptions horizontalCentered="1" verticalCentered="1"/>
  <pageMargins left="0.11811023622047245" right="0.11811023622047245" top="0.74803149606299213" bottom="0.19685039370078741" header="0.31496062992125984" footer="0.31496062992125984"/>
  <pageSetup paperSize="8" scale="88" orientation="landscape" r:id="rId1"/>
  <headerFooter>
    <oddHeader>&amp;L&amp;G&amp;C&amp;G&amp;R&amp;G</oddHeader>
    <oddFooter>&amp;LCTG - Pôles Affaires Européennes Internationales</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A98B4-79F8-490E-9FFE-DCB7537D3632}">
  <dimension ref="A1:I50"/>
  <sheetViews>
    <sheetView topLeftCell="A7" workbookViewId="0">
      <selection activeCell="E1" sqref="E1:E9"/>
    </sheetView>
  </sheetViews>
  <sheetFormatPr baseColWidth="10" defaultRowHeight="15" x14ac:dyDescent="0.25"/>
  <cols>
    <col min="2" max="3" width="32.5703125" customWidth="1"/>
    <col min="4" max="4" width="40.5703125" bestFit="1" customWidth="1"/>
    <col min="5" max="5" width="33.5703125" customWidth="1"/>
    <col min="6" max="8" width="21.140625" style="6" customWidth="1"/>
    <col min="9" max="9" width="29.85546875" style="6" customWidth="1"/>
  </cols>
  <sheetData>
    <row r="1" spans="1:9" ht="30" x14ac:dyDescent="0.25">
      <c r="B1" s="98" t="s">
        <v>17</v>
      </c>
      <c r="C1" s="99"/>
      <c r="D1" s="100"/>
      <c r="E1" s="118"/>
      <c r="F1" s="14"/>
      <c r="G1" s="14"/>
      <c r="H1" s="14"/>
      <c r="I1" s="14"/>
    </row>
    <row r="2" spans="1:9" ht="18" x14ac:dyDescent="0.25">
      <c r="B2" s="101" t="s">
        <v>27</v>
      </c>
      <c r="C2" s="102"/>
      <c r="D2" s="103"/>
      <c r="E2" s="118"/>
      <c r="F2" s="14"/>
      <c r="G2" s="14"/>
      <c r="H2" s="14"/>
      <c r="I2" s="14"/>
    </row>
    <row r="3" spans="1:9" ht="18" x14ac:dyDescent="0.25">
      <c r="B3" s="104" t="s">
        <v>18</v>
      </c>
      <c r="C3" s="105"/>
      <c r="D3" s="106" t="s">
        <v>28</v>
      </c>
      <c r="E3" s="118"/>
      <c r="F3" s="15"/>
      <c r="G3" s="15"/>
      <c r="H3" s="15"/>
      <c r="I3" s="15"/>
    </row>
    <row r="4" spans="1:9" ht="18" x14ac:dyDescent="0.25">
      <c r="B4" s="107" t="s">
        <v>19</v>
      </c>
      <c r="C4" s="108"/>
      <c r="D4" s="109" t="s">
        <v>29</v>
      </c>
      <c r="E4" s="118"/>
      <c r="F4" s="15"/>
      <c r="G4" s="15"/>
      <c r="H4" s="15"/>
      <c r="I4" s="15"/>
    </row>
    <row r="5" spans="1:9" ht="26.25" x14ac:dyDescent="0.25">
      <c r="B5" s="110" t="s">
        <v>20</v>
      </c>
      <c r="C5" s="111"/>
      <c r="D5" s="112"/>
      <c r="E5" s="118"/>
      <c r="F5" s="16"/>
      <c r="G5" s="16"/>
      <c r="H5" s="16"/>
      <c r="I5" s="16"/>
    </row>
    <row r="6" spans="1:9" ht="15.75" x14ac:dyDescent="0.25">
      <c r="B6" s="113" t="s">
        <v>21</v>
      </c>
      <c r="C6" s="20"/>
      <c r="D6" s="94"/>
      <c r="E6" s="118"/>
      <c r="F6" s="17"/>
      <c r="G6" s="17"/>
      <c r="H6" s="17"/>
      <c r="I6" s="17"/>
    </row>
    <row r="7" spans="1:9" ht="15.75" customHeight="1" x14ac:dyDescent="0.25">
      <c r="B7" s="114" t="s">
        <v>75</v>
      </c>
      <c r="C7" s="117" t="s">
        <v>76</v>
      </c>
      <c r="D7" s="95"/>
      <c r="E7" s="118"/>
      <c r="F7" s="17"/>
      <c r="G7" s="17"/>
      <c r="H7" s="17"/>
      <c r="I7" s="17"/>
    </row>
    <row r="8" spans="1:9" x14ac:dyDescent="0.25">
      <c r="B8" s="115" t="s">
        <v>22</v>
      </c>
      <c r="C8" s="18"/>
      <c r="D8" s="95"/>
      <c r="E8" s="118"/>
      <c r="F8" s="19"/>
      <c r="G8" s="19"/>
      <c r="H8" s="19"/>
      <c r="I8" s="19"/>
    </row>
    <row r="9" spans="1:9" ht="15.75" thickBot="1" x14ac:dyDescent="0.3">
      <c r="B9" s="116" t="s">
        <v>23</v>
      </c>
      <c r="C9" s="96"/>
      <c r="D9" s="97"/>
      <c r="E9" s="118"/>
      <c r="F9" s="19"/>
      <c r="G9" s="19"/>
      <c r="H9" s="19"/>
      <c r="I9" s="19"/>
    </row>
    <row r="10" spans="1:9" x14ac:dyDescent="0.25">
      <c r="B10" s="1"/>
      <c r="C10" s="1"/>
      <c r="D10" s="2"/>
      <c r="E10" s="1"/>
      <c r="F10" s="5"/>
      <c r="G10" s="5"/>
      <c r="H10" s="5"/>
      <c r="I10" s="5"/>
    </row>
    <row r="11" spans="1:9" ht="18" x14ac:dyDescent="0.25">
      <c r="B11" s="10" t="s">
        <v>39</v>
      </c>
      <c r="C11" s="10"/>
      <c r="D11" s="11"/>
      <c r="E11" s="12"/>
      <c r="F11" s="13"/>
      <c r="G11" s="13"/>
      <c r="H11" s="13"/>
      <c r="I11" s="13"/>
    </row>
    <row r="12" spans="1:9" ht="18" x14ac:dyDescent="0.25">
      <c r="B12" s="3"/>
      <c r="C12" s="3"/>
      <c r="D12" s="2"/>
      <c r="E12" s="1"/>
      <c r="F12" s="5"/>
      <c r="G12" s="5"/>
      <c r="H12" s="5"/>
      <c r="I12" s="5"/>
    </row>
    <row r="13" spans="1:9" ht="36" x14ac:dyDescent="0.25">
      <c r="B13" s="4" t="s">
        <v>24</v>
      </c>
      <c r="C13" s="4" t="s">
        <v>36</v>
      </c>
      <c r="D13" s="4" t="s">
        <v>25</v>
      </c>
      <c r="E13" s="4" t="s">
        <v>37</v>
      </c>
      <c r="F13" s="85" t="s">
        <v>26</v>
      </c>
      <c r="G13" s="86"/>
      <c r="H13" s="7" t="s">
        <v>38</v>
      </c>
      <c r="I13" s="7" t="s">
        <v>44</v>
      </c>
    </row>
    <row r="14" spans="1:9" ht="18" x14ac:dyDescent="0.25">
      <c r="B14" s="4"/>
      <c r="C14" s="4"/>
      <c r="D14" s="4"/>
      <c r="E14" s="4"/>
      <c r="F14" s="25">
        <v>2024</v>
      </c>
      <c r="G14" s="25">
        <v>2025</v>
      </c>
      <c r="H14" s="7"/>
      <c r="I14" s="7"/>
    </row>
    <row r="15" spans="1:9" x14ac:dyDescent="0.25">
      <c r="A15" t="s">
        <v>64</v>
      </c>
      <c r="B15" s="8" t="s">
        <v>30</v>
      </c>
      <c r="C15" s="8">
        <v>2024</v>
      </c>
      <c r="D15" s="8" t="s">
        <v>8</v>
      </c>
      <c r="E15" s="8">
        <v>4</v>
      </c>
      <c r="F15" s="9">
        <f>IF(D15&lt;&gt;"",VLOOKUP(D15,OCS,6,FALSE),"")</f>
        <v>5029.87</v>
      </c>
      <c r="G15" s="9"/>
      <c r="H15" s="9" t="str">
        <f>IF(D15&lt;&gt;"",VLOOKUP(D15,OCS,2,FALSE),"")</f>
        <v>Nb containers</v>
      </c>
      <c r="I15" s="9">
        <f t="shared" ref="I15" si="0">IF(C15&lt;&gt;"",E15*F15,"")</f>
        <v>20119.48</v>
      </c>
    </row>
    <row r="16" spans="1:9" x14ac:dyDescent="0.25">
      <c r="B16" s="8"/>
      <c r="C16" s="8"/>
      <c r="D16" s="8"/>
      <c r="E16" s="8"/>
      <c r="F16" s="9"/>
      <c r="G16" s="9"/>
      <c r="H16" s="9"/>
      <c r="I16" s="9"/>
    </row>
    <row r="17" spans="2:9" x14ac:dyDescent="0.25">
      <c r="B17" s="8" t="s">
        <v>30</v>
      </c>
      <c r="C17" s="8">
        <v>2024</v>
      </c>
      <c r="D17" s="8" t="s">
        <v>8</v>
      </c>
      <c r="E17" s="8">
        <v>10</v>
      </c>
      <c r="F17" s="9">
        <f t="shared" ref="F17:F30" si="1">IF(AND(D17&lt;&gt;"",C17=2024),VLOOKUP(D17,OCS,7,FALSE),0)</f>
        <v>5029.87</v>
      </c>
      <c r="G17" s="9">
        <f t="shared" ref="G17:G30" si="2">IF(AND(D17&lt;&gt;"",C17=2025),VLOOKUP(D17,OCS,8,FALSE),0)</f>
        <v>0</v>
      </c>
      <c r="H17" s="9" t="str">
        <f t="shared" ref="H17:H30" si="3">IF(D17&lt;&gt;"",VLOOKUP(D17,OCS,2,FALSE),"")</f>
        <v>Nb containers</v>
      </c>
      <c r="I17" s="9">
        <f>IF(C17&lt;&gt;"",ROUND(E17*(F17+G17),2),"")</f>
        <v>50298.7</v>
      </c>
    </row>
    <row r="18" spans="2:9" x14ac:dyDescent="0.25">
      <c r="B18" s="8" t="s">
        <v>30</v>
      </c>
      <c r="C18" s="8">
        <v>2024</v>
      </c>
      <c r="D18" s="8" t="s">
        <v>11</v>
      </c>
      <c r="E18" s="8">
        <v>10</v>
      </c>
      <c r="F18" s="9">
        <f t="shared" si="1"/>
        <v>8520.89</v>
      </c>
      <c r="G18" s="9">
        <f t="shared" si="2"/>
        <v>0</v>
      </c>
      <c r="H18" s="9" t="str">
        <f t="shared" si="3"/>
        <v>Nb containers</v>
      </c>
      <c r="I18" s="9">
        <f t="shared" ref="I18:I30" si="4">IF(C18&lt;&gt;"",ROUND(E18*(F18+G18),2),"")</f>
        <v>85208.9</v>
      </c>
    </row>
    <row r="19" spans="2:9" x14ac:dyDescent="0.25">
      <c r="B19" s="8" t="s">
        <v>30</v>
      </c>
      <c r="C19" s="8">
        <v>2024</v>
      </c>
      <c r="D19" s="8" t="s">
        <v>12</v>
      </c>
      <c r="E19" s="8">
        <v>10</v>
      </c>
      <c r="F19" s="9">
        <f t="shared" si="1"/>
        <v>4543.4799999999996</v>
      </c>
      <c r="G19" s="9">
        <f t="shared" si="2"/>
        <v>0</v>
      </c>
      <c r="H19" s="9" t="str">
        <f t="shared" si="3"/>
        <v>Nb containers</v>
      </c>
      <c r="I19" s="9">
        <f t="shared" si="4"/>
        <v>45434.8</v>
      </c>
    </row>
    <row r="20" spans="2:9" x14ac:dyDescent="0.25">
      <c r="B20" s="8" t="s">
        <v>30</v>
      </c>
      <c r="C20" s="8">
        <v>2024</v>
      </c>
      <c r="D20" s="8" t="s">
        <v>14</v>
      </c>
      <c r="E20" s="8">
        <v>10</v>
      </c>
      <c r="F20" s="9">
        <f t="shared" si="1"/>
        <v>12226.29</v>
      </c>
      <c r="G20" s="9">
        <f t="shared" si="2"/>
        <v>0</v>
      </c>
      <c r="H20" s="9" t="str">
        <f t="shared" si="3"/>
        <v>Nb containers</v>
      </c>
      <c r="I20" s="9">
        <f t="shared" si="4"/>
        <v>122262.9</v>
      </c>
    </row>
    <row r="21" spans="2:9" x14ac:dyDescent="0.25">
      <c r="B21" s="8" t="s">
        <v>30</v>
      </c>
      <c r="C21" s="8">
        <v>2024</v>
      </c>
      <c r="D21" s="8" t="s">
        <v>16</v>
      </c>
      <c r="E21" s="8">
        <v>10</v>
      </c>
      <c r="F21" s="9">
        <f t="shared" si="1"/>
        <v>6080.67</v>
      </c>
      <c r="G21" s="9">
        <f t="shared" si="2"/>
        <v>0</v>
      </c>
      <c r="H21" s="9" t="str">
        <f t="shared" si="3"/>
        <v>Nb containers</v>
      </c>
      <c r="I21" s="9">
        <f t="shared" si="4"/>
        <v>60806.7</v>
      </c>
    </row>
    <row r="22" spans="2:9" x14ac:dyDescent="0.25">
      <c r="B22" s="8" t="s">
        <v>30</v>
      </c>
      <c r="C22" s="8">
        <v>2024</v>
      </c>
      <c r="D22" s="8" t="s">
        <v>31</v>
      </c>
      <c r="E22" s="8">
        <v>10</v>
      </c>
      <c r="F22" s="9">
        <f t="shared" si="1"/>
        <v>10022.030000000001</v>
      </c>
      <c r="G22" s="9">
        <f t="shared" si="2"/>
        <v>0</v>
      </c>
      <c r="H22" s="9" t="str">
        <f t="shared" si="3"/>
        <v>Nb containers</v>
      </c>
      <c r="I22" s="9">
        <f t="shared" si="4"/>
        <v>100220.3</v>
      </c>
    </row>
    <row r="23" spans="2:9" x14ac:dyDescent="0.25">
      <c r="B23" s="8" t="s">
        <v>30</v>
      </c>
      <c r="C23" s="8">
        <v>2024</v>
      </c>
      <c r="D23" s="8" t="s">
        <v>35</v>
      </c>
      <c r="E23" s="8">
        <v>10</v>
      </c>
      <c r="F23" s="59">
        <f t="shared" si="1"/>
        <v>163.47999999999999</v>
      </c>
      <c r="G23" s="9">
        <f t="shared" si="2"/>
        <v>0</v>
      </c>
      <c r="H23" s="9" t="str">
        <f t="shared" si="3"/>
        <v>M3</v>
      </c>
      <c r="I23" s="9">
        <f t="shared" si="4"/>
        <v>1634.8</v>
      </c>
    </row>
    <row r="24" spans="2:9" x14ac:dyDescent="0.25">
      <c r="B24" s="8" t="s">
        <v>30</v>
      </c>
      <c r="C24" s="8">
        <v>2025</v>
      </c>
      <c r="D24" s="8" t="s">
        <v>8</v>
      </c>
      <c r="E24" s="8">
        <v>10</v>
      </c>
      <c r="F24" s="9">
        <f t="shared" si="1"/>
        <v>0</v>
      </c>
      <c r="G24" s="9">
        <f t="shared" si="2"/>
        <v>5029.87</v>
      </c>
      <c r="H24" s="9" t="str">
        <f t="shared" si="3"/>
        <v>Nb containers</v>
      </c>
      <c r="I24" s="9">
        <f t="shared" si="4"/>
        <v>50298.7</v>
      </c>
    </row>
    <row r="25" spans="2:9" x14ac:dyDescent="0.25">
      <c r="B25" s="8" t="s">
        <v>30</v>
      </c>
      <c r="C25" s="8">
        <v>2024</v>
      </c>
      <c r="D25" s="8" t="s">
        <v>11</v>
      </c>
      <c r="E25" s="8">
        <v>10</v>
      </c>
      <c r="F25" s="9">
        <f t="shared" si="1"/>
        <v>8520.89</v>
      </c>
      <c r="G25" s="9">
        <f t="shared" si="2"/>
        <v>0</v>
      </c>
      <c r="H25" s="9" t="str">
        <f t="shared" si="3"/>
        <v>Nb containers</v>
      </c>
      <c r="I25" s="9">
        <f t="shared" si="4"/>
        <v>85208.9</v>
      </c>
    </row>
    <row r="26" spans="2:9" x14ac:dyDescent="0.25">
      <c r="B26" s="8" t="s">
        <v>30</v>
      </c>
      <c r="C26" s="8">
        <v>2025</v>
      </c>
      <c r="D26" s="8" t="s">
        <v>12</v>
      </c>
      <c r="E26" s="8">
        <v>10</v>
      </c>
      <c r="F26" s="9">
        <f t="shared" si="1"/>
        <v>0</v>
      </c>
      <c r="G26" s="9">
        <f t="shared" si="2"/>
        <v>4543.4799999999996</v>
      </c>
      <c r="H26" s="9" t="str">
        <f t="shared" si="3"/>
        <v>Nb containers</v>
      </c>
      <c r="I26" s="9">
        <f t="shared" si="4"/>
        <v>45434.8</v>
      </c>
    </row>
    <row r="27" spans="2:9" x14ac:dyDescent="0.25">
      <c r="B27" s="8" t="s">
        <v>30</v>
      </c>
      <c r="C27" s="8">
        <v>2024</v>
      </c>
      <c r="D27" s="8" t="s">
        <v>14</v>
      </c>
      <c r="E27" s="8">
        <v>10</v>
      </c>
      <c r="F27" s="9">
        <f t="shared" si="1"/>
        <v>12226.29</v>
      </c>
      <c r="G27" s="9">
        <f t="shared" si="2"/>
        <v>0</v>
      </c>
      <c r="H27" s="9" t="str">
        <f t="shared" si="3"/>
        <v>Nb containers</v>
      </c>
      <c r="I27" s="9">
        <f t="shared" si="4"/>
        <v>122262.9</v>
      </c>
    </row>
    <row r="28" spans="2:9" x14ac:dyDescent="0.25">
      <c r="B28" s="8" t="s">
        <v>30</v>
      </c>
      <c r="C28" s="8">
        <v>2025</v>
      </c>
      <c r="D28" s="8" t="s">
        <v>16</v>
      </c>
      <c r="E28" s="8">
        <v>10</v>
      </c>
      <c r="F28" s="9">
        <f t="shared" si="1"/>
        <v>0</v>
      </c>
      <c r="G28" s="9">
        <f t="shared" si="2"/>
        <v>6080.67</v>
      </c>
      <c r="H28" s="9" t="str">
        <f t="shared" si="3"/>
        <v>Nb containers</v>
      </c>
      <c r="I28" s="9">
        <f t="shared" si="4"/>
        <v>60806.7</v>
      </c>
    </row>
    <row r="29" spans="2:9" x14ac:dyDescent="0.25">
      <c r="B29" s="8" t="s">
        <v>30</v>
      </c>
      <c r="C29" s="8">
        <v>2024</v>
      </c>
      <c r="D29" s="8" t="s">
        <v>31</v>
      </c>
      <c r="E29" s="8">
        <v>10</v>
      </c>
      <c r="F29" s="9">
        <f t="shared" si="1"/>
        <v>10022.030000000001</v>
      </c>
      <c r="G29" s="9">
        <f t="shared" si="2"/>
        <v>0</v>
      </c>
      <c r="H29" s="9" t="str">
        <f t="shared" si="3"/>
        <v>Nb containers</v>
      </c>
      <c r="I29" s="9">
        <f t="shared" si="4"/>
        <v>100220.3</v>
      </c>
    </row>
    <row r="30" spans="2:9" x14ac:dyDescent="0.25">
      <c r="B30" s="8" t="s">
        <v>30</v>
      </c>
      <c r="C30" s="8">
        <v>2025</v>
      </c>
      <c r="D30" s="8" t="s">
        <v>35</v>
      </c>
      <c r="E30" s="8">
        <v>10</v>
      </c>
      <c r="F30" s="9">
        <f t="shared" si="1"/>
        <v>0</v>
      </c>
      <c r="G30" s="59">
        <f t="shared" si="2"/>
        <v>163.47999999999999</v>
      </c>
      <c r="H30" s="9" t="str">
        <f t="shared" si="3"/>
        <v>M3</v>
      </c>
      <c r="I30" s="9">
        <f t="shared" si="4"/>
        <v>1634.8</v>
      </c>
    </row>
    <row r="31" spans="2:9" x14ac:dyDescent="0.25">
      <c r="B31" s="8" t="s">
        <v>5</v>
      </c>
      <c r="C31" s="8"/>
      <c r="D31" s="8"/>
      <c r="E31" s="8"/>
      <c r="F31" s="9"/>
      <c r="G31" s="9"/>
      <c r="H31" s="9"/>
      <c r="I31" s="9"/>
    </row>
    <row r="32" spans="2:9" x14ac:dyDescent="0.25">
      <c r="B32" s="84" t="s">
        <v>45</v>
      </c>
      <c r="C32" s="84"/>
      <c r="D32" s="84"/>
      <c r="E32" s="84"/>
      <c r="F32" s="84"/>
      <c r="G32" s="84"/>
      <c r="H32" s="84"/>
      <c r="I32" s="21">
        <f>SUM(I17:I30)</f>
        <v>931734.20000000007</v>
      </c>
    </row>
    <row r="34" spans="2:9" ht="18" x14ac:dyDescent="0.25">
      <c r="B34" s="10" t="s">
        <v>40</v>
      </c>
      <c r="C34" s="10"/>
      <c r="D34" s="11"/>
      <c r="E34" s="12"/>
      <c r="F34" s="13"/>
      <c r="G34" s="13"/>
      <c r="H34" s="13"/>
      <c r="I34" s="13"/>
    </row>
    <row r="36" spans="2:9" ht="36" x14ac:dyDescent="0.25">
      <c r="F36" s="4" t="s">
        <v>36</v>
      </c>
      <c r="G36" s="4"/>
      <c r="H36" s="4" t="s">
        <v>25</v>
      </c>
      <c r="I36" s="7" t="s">
        <v>44</v>
      </c>
    </row>
    <row r="37" spans="2:9" x14ac:dyDescent="0.25">
      <c r="E37" t="s">
        <v>64</v>
      </c>
      <c r="F37" s="8">
        <v>2024</v>
      </c>
      <c r="G37" s="8"/>
      <c r="H37" s="8" t="s">
        <v>41</v>
      </c>
      <c r="I37" s="9">
        <v>10000</v>
      </c>
    </row>
    <row r="38" spans="2:9" x14ac:dyDescent="0.25">
      <c r="F38" s="8"/>
      <c r="G38" s="8"/>
      <c r="H38" s="8"/>
      <c r="I38" s="9"/>
    </row>
    <row r="39" spans="2:9" x14ac:dyDescent="0.25">
      <c r="F39" s="8">
        <v>2024</v>
      </c>
      <c r="G39" s="8"/>
      <c r="H39" s="8" t="s">
        <v>41</v>
      </c>
      <c r="I39" s="9">
        <v>10000</v>
      </c>
    </row>
    <row r="40" spans="2:9" x14ac:dyDescent="0.25">
      <c r="F40" s="8">
        <v>2024</v>
      </c>
      <c r="G40" s="8"/>
      <c r="H40" s="8" t="s">
        <v>42</v>
      </c>
      <c r="I40" s="9">
        <v>10000</v>
      </c>
    </row>
    <row r="41" spans="2:9" x14ac:dyDescent="0.25">
      <c r="F41" s="8">
        <v>2024</v>
      </c>
      <c r="G41" s="8"/>
      <c r="H41" s="8" t="s">
        <v>43</v>
      </c>
      <c r="I41" s="9">
        <v>10000</v>
      </c>
    </row>
    <row r="42" spans="2:9" x14ac:dyDescent="0.25">
      <c r="F42" s="8">
        <v>2025</v>
      </c>
      <c r="G42" s="8"/>
      <c r="H42" s="8" t="s">
        <v>41</v>
      </c>
      <c r="I42" s="9">
        <v>10000</v>
      </c>
    </row>
    <row r="43" spans="2:9" x14ac:dyDescent="0.25">
      <c r="F43" s="8">
        <v>2025</v>
      </c>
      <c r="G43" s="8"/>
      <c r="H43" s="8" t="s">
        <v>42</v>
      </c>
      <c r="I43" s="9">
        <v>10000</v>
      </c>
    </row>
    <row r="44" spans="2:9" x14ac:dyDescent="0.25">
      <c r="F44" s="8">
        <v>2025</v>
      </c>
      <c r="G44" s="8"/>
      <c r="H44" s="8" t="s">
        <v>43</v>
      </c>
      <c r="I44" s="9">
        <v>10000</v>
      </c>
    </row>
    <row r="45" spans="2:9" x14ac:dyDescent="0.25">
      <c r="D45" s="26"/>
      <c r="E45" s="26"/>
      <c r="F45" s="84" t="s">
        <v>45</v>
      </c>
      <c r="G45" s="84"/>
      <c r="H45" s="84"/>
      <c r="I45" s="21">
        <f>SUM(I39:I44)</f>
        <v>60000</v>
      </c>
    </row>
    <row r="48" spans="2:9" ht="18" x14ac:dyDescent="0.25">
      <c r="B48" s="10" t="s">
        <v>47</v>
      </c>
      <c r="C48" s="10"/>
      <c r="D48" s="11"/>
      <c r="E48" s="12"/>
      <c r="F48" s="13"/>
      <c r="G48" s="13"/>
      <c r="H48" s="13"/>
      <c r="I48" s="13"/>
    </row>
    <row r="49" spans="2:6" x14ac:dyDescent="0.25">
      <c r="B49">
        <v>2024</v>
      </c>
      <c r="C49" s="6">
        <f>SUMIF(C17:C30,B49,I17:I30)+SUMIF(F39:F44,B49,I39:I44)</f>
        <v>803559.2</v>
      </c>
      <c r="E49" t="s">
        <v>46</v>
      </c>
      <c r="F49" s="6" t="b">
        <f>C49+C50=I32+I45</f>
        <v>1</v>
      </c>
    </row>
    <row r="50" spans="2:6" x14ac:dyDescent="0.25">
      <c r="B50">
        <v>2025</v>
      </c>
      <c r="C50" s="6">
        <f>SUMIF(C17:C30,B50,I17:I30)+SUMIF(F39:F44,B50,I39:I44)</f>
        <v>188175</v>
      </c>
    </row>
  </sheetData>
  <mergeCells count="4">
    <mergeCell ref="B32:H32"/>
    <mergeCell ref="F45:H45"/>
    <mergeCell ref="F13:G13"/>
    <mergeCell ref="E1:E9"/>
  </mergeCells>
  <dataValidations count="2">
    <dataValidation type="list" allowBlank="1" showInputMessage="1" showErrorMessage="1" sqref="F37:G44 C15:C31" xr:uid="{532C397D-4811-4529-9E42-815EDD8E67C2}">
      <formula1>"2024,2025"</formula1>
    </dataValidation>
    <dataValidation type="list" allowBlank="1" showInputMessage="1" showErrorMessage="1" sqref="H37:H44" xr:uid="{3DBED418-19B0-42A9-A636-6224D0A2A958}">
      <formula1>"VRAC,IMPORT INTERDOM,EXPORT"</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83B84A7-F92A-40DA-BBBF-B90EFF15FF44}">
          <x14:formula1>
            <xm:f>Notice!$J$7:$J$13</xm:f>
          </x14:formula1>
          <xm:sqref>D15:D31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B94E6-2082-4C0E-BF32-323BCE4BE6AA}">
  <dimension ref="A2:J25"/>
  <sheetViews>
    <sheetView workbookViewId="0">
      <selection activeCell="C8" sqref="C8"/>
    </sheetView>
  </sheetViews>
  <sheetFormatPr baseColWidth="10" defaultRowHeight="15" x14ac:dyDescent="0.25"/>
  <cols>
    <col min="2" max="2" width="27.42578125" bestFit="1" customWidth="1"/>
    <col min="3" max="3" width="14.28515625" bestFit="1" customWidth="1"/>
    <col min="4" max="4" width="12.85546875" bestFit="1" customWidth="1"/>
    <col min="5" max="5" width="10.7109375" bestFit="1" customWidth="1"/>
    <col min="6" max="6" width="12.85546875" bestFit="1" customWidth="1"/>
    <col min="7" max="7" width="11.140625" bestFit="1" customWidth="1"/>
    <col min="8" max="8" width="12.85546875" bestFit="1" customWidth="1"/>
    <col min="9" max="9" width="18" customWidth="1"/>
    <col min="10" max="10" width="12.85546875" bestFit="1" customWidth="1"/>
  </cols>
  <sheetData>
    <row r="2" spans="1:10" ht="18" x14ac:dyDescent="0.25">
      <c r="A2" s="28" t="s">
        <v>53</v>
      </c>
      <c r="B2" s="29"/>
      <c r="C2" s="29"/>
      <c r="D2" s="29"/>
      <c r="E2" s="29"/>
      <c r="F2" s="29"/>
      <c r="G2" s="29"/>
      <c r="H2" s="29"/>
      <c r="I2" s="29"/>
      <c r="J2" s="29"/>
    </row>
    <row r="4" spans="1:10" x14ac:dyDescent="0.25">
      <c r="A4" s="32" t="s">
        <v>70</v>
      </c>
    </row>
    <row r="5" spans="1:10" x14ac:dyDescent="0.25">
      <c r="A5" s="27" t="s">
        <v>68</v>
      </c>
    </row>
    <row r="6" spans="1:10" x14ac:dyDescent="0.25">
      <c r="A6" s="27" t="s">
        <v>69</v>
      </c>
    </row>
    <row r="8" spans="1:10" ht="30" x14ac:dyDescent="0.25">
      <c r="A8" s="30" t="s">
        <v>36</v>
      </c>
      <c r="B8" s="30" t="s">
        <v>48</v>
      </c>
      <c r="C8" s="31" t="s">
        <v>67</v>
      </c>
      <c r="D8" s="30" t="s">
        <v>66</v>
      </c>
      <c r="E8" s="30" t="s">
        <v>49</v>
      </c>
      <c r="F8" s="30" t="s">
        <v>65</v>
      </c>
      <c r="G8" s="30" t="s">
        <v>50</v>
      </c>
      <c r="H8" s="30" t="s">
        <v>60</v>
      </c>
      <c r="I8" s="61" t="s">
        <v>61</v>
      </c>
    </row>
    <row r="9" spans="1:10" x14ac:dyDescent="0.25">
      <c r="A9" s="87">
        <v>2024</v>
      </c>
      <c r="B9" s="8" t="s">
        <v>51</v>
      </c>
      <c r="C9" s="9">
        <f>SUMIF('Postes dépenses previsionnelles'!C17:C30,2024,'Postes dépenses previsionnelles'!I17:I30)+SUMIFS('Postes dépenses previsionnelles'!I39:I44,'Postes dépenses previsionnelles'!F39:F44,2024,'Postes dépenses previsionnelles'!H39:H44,"VRAC")+SUMIFS('Postes dépenses previsionnelles'!I39:I44,'Postes dépenses previsionnelles'!F39:F44,2024,'Postes dépenses previsionnelles'!H39:H44,"IMPORT INTERDOM")</f>
        <v>793559.2</v>
      </c>
      <c r="D9" s="88">
        <f>C9+C10</f>
        <v>803559.2</v>
      </c>
      <c r="E9" s="90">
        <v>0.4</v>
      </c>
      <c r="F9" s="88">
        <f>IF(D9*E9&gt;=150000,150000,ROUND(D9*E9,2))</f>
        <v>150000</v>
      </c>
      <c r="G9" s="90">
        <v>0.25</v>
      </c>
      <c r="H9" s="88">
        <f>IF(D9*G9&gt;=200000,200000,ROUND(D9*G9,2))</f>
        <v>200000</v>
      </c>
      <c r="I9" s="88">
        <f>D9-F9-H9</f>
        <v>453559.19999999995</v>
      </c>
    </row>
    <row r="10" spans="1:10" x14ac:dyDescent="0.25">
      <c r="A10" s="87"/>
      <c r="B10" s="8" t="s">
        <v>52</v>
      </c>
      <c r="C10" s="9">
        <f>SUMIFS('Postes dépenses previsionnelles'!I39:I44,'Postes dépenses previsionnelles'!F39:F44,2024,'Postes dépenses previsionnelles'!H39:H44,"export")</f>
        <v>10000</v>
      </c>
      <c r="D10" s="89"/>
      <c r="E10" s="91"/>
      <c r="F10" s="89"/>
      <c r="G10" s="91"/>
      <c r="H10" s="89"/>
      <c r="I10" s="89"/>
    </row>
    <row r="11" spans="1:10" x14ac:dyDescent="0.25">
      <c r="A11" s="87">
        <v>2025</v>
      </c>
      <c r="B11" s="8" t="s">
        <v>51</v>
      </c>
      <c r="C11" s="9">
        <f>SUMIF('Postes dépenses previsionnelles'!C17:C30,2025,'Postes dépenses previsionnelles'!I17:I30)+SUMIFS('Postes dépenses previsionnelles'!I39:I44,'Postes dépenses previsionnelles'!F39:F44,2025,'Postes dépenses previsionnelles'!H39:H44,"VRAC")+SUMIFS('Postes dépenses previsionnelles'!I39:I44,'Postes dépenses previsionnelles'!F39:F44,2025,'Postes dépenses previsionnelles'!H39:H44,"IMPORT INTERDOM")</f>
        <v>178175</v>
      </c>
      <c r="D11" s="88">
        <f>C11+C12</f>
        <v>188175</v>
      </c>
      <c r="E11" s="90">
        <v>0.5</v>
      </c>
      <c r="F11" s="88">
        <f>IF(D11*E11&gt;=150000,150000,ROUND(D11*E11,2))</f>
        <v>94087.5</v>
      </c>
      <c r="G11" s="90">
        <v>0.25</v>
      </c>
      <c r="H11" s="88">
        <f>IF(D11*G11&gt;=200000,200000,ROUND(D11*G11,2))</f>
        <v>47043.75</v>
      </c>
      <c r="I11" s="88">
        <f>D11-F11-H11</f>
        <v>47043.75</v>
      </c>
    </row>
    <row r="12" spans="1:10" x14ac:dyDescent="0.25">
      <c r="A12" s="87"/>
      <c r="B12" s="8" t="s">
        <v>52</v>
      </c>
      <c r="C12" s="9">
        <f>SUMIFS('Postes dépenses previsionnelles'!I39:I44,'Postes dépenses previsionnelles'!F39:F44,2025,'Postes dépenses previsionnelles'!H39:H44,"export")</f>
        <v>10000</v>
      </c>
      <c r="D12" s="89"/>
      <c r="E12" s="91"/>
      <c r="F12" s="89"/>
      <c r="G12" s="91"/>
      <c r="H12" s="89"/>
      <c r="I12" s="89"/>
    </row>
    <row r="15" spans="1:10" ht="18" x14ac:dyDescent="0.25">
      <c r="A15" s="28" t="s">
        <v>54</v>
      </c>
      <c r="B15" s="29"/>
      <c r="C15" s="29"/>
      <c r="D15" s="29"/>
      <c r="E15" s="29"/>
      <c r="F15" s="29"/>
      <c r="G15" s="29"/>
      <c r="H15" s="29"/>
      <c r="I15" s="29"/>
      <c r="J15" s="29"/>
    </row>
    <row r="17" spans="2:5" x14ac:dyDescent="0.25">
      <c r="B17" s="25" t="s">
        <v>55</v>
      </c>
      <c r="C17" s="25" t="s">
        <v>56</v>
      </c>
      <c r="D17" s="25" t="s">
        <v>57</v>
      </c>
      <c r="E17" s="25" t="s">
        <v>58</v>
      </c>
    </row>
    <row r="18" spans="2:5" x14ac:dyDescent="0.25">
      <c r="B18" s="8" t="s">
        <v>59</v>
      </c>
      <c r="C18" s="8"/>
      <c r="D18" s="22">
        <f>F9+F11</f>
        <v>244087.5</v>
      </c>
      <c r="E18" s="23">
        <f>D18/$D$21</f>
        <v>0.24612189435435422</v>
      </c>
    </row>
    <row r="19" spans="2:5" x14ac:dyDescent="0.25">
      <c r="B19" s="60" t="s">
        <v>77</v>
      </c>
      <c r="C19" s="8" t="s">
        <v>62</v>
      </c>
      <c r="D19" s="22">
        <f>H9+H11</f>
        <v>247043.75</v>
      </c>
      <c r="E19" s="23">
        <f t="shared" ref="E19:E20" si="0">D19/$D$21</f>
        <v>0.2491027837902535</v>
      </c>
    </row>
    <row r="20" spans="2:5" x14ac:dyDescent="0.25">
      <c r="B20" s="8" t="s">
        <v>61</v>
      </c>
      <c r="C20" s="8"/>
      <c r="D20" s="22">
        <f>I9+I11</f>
        <v>500602.94999999995</v>
      </c>
      <c r="E20" s="23">
        <f t="shared" si="0"/>
        <v>0.50477532185539231</v>
      </c>
    </row>
    <row r="21" spans="2:5" x14ac:dyDescent="0.25">
      <c r="B21" s="92" t="s">
        <v>63</v>
      </c>
      <c r="C21" s="93"/>
      <c r="D21" s="24">
        <f>SUM(D18:D20)</f>
        <v>991734.2</v>
      </c>
      <c r="E21" s="23">
        <f>D21/$D$21</f>
        <v>1</v>
      </c>
    </row>
    <row r="25" spans="2:5" x14ac:dyDescent="0.25">
      <c r="B25" t="s">
        <v>46</v>
      </c>
      <c r="C25" s="6" t="b">
        <f>D21='Postes dépenses previsionnelles'!I32+'Postes dépenses previsionnelles'!I45</f>
        <v>1</v>
      </c>
    </row>
  </sheetData>
  <mergeCells count="15">
    <mergeCell ref="F9:F10"/>
    <mergeCell ref="G9:G10"/>
    <mergeCell ref="H9:H10"/>
    <mergeCell ref="I9:I10"/>
    <mergeCell ref="E11:E12"/>
    <mergeCell ref="F11:F12"/>
    <mergeCell ref="G11:G12"/>
    <mergeCell ref="H11:H12"/>
    <mergeCell ref="I11:I12"/>
    <mergeCell ref="A9:A10"/>
    <mergeCell ref="A11:A12"/>
    <mergeCell ref="D9:D10"/>
    <mergeCell ref="E9:E10"/>
    <mergeCell ref="B21:C21"/>
    <mergeCell ref="D11:D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Notice</vt:lpstr>
      <vt:lpstr>Postes dépenses previsionnelles</vt:lpstr>
      <vt:lpstr>4.2 Les ressources</vt:lpstr>
      <vt:lpstr>Notice!_ftnref1</vt:lpstr>
      <vt:lpstr>OCS</vt:lpstr>
      <vt:lpstr>Notice!Zone_d_impression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Mélanie FONTAINE</dc:creator>
  <cp:lastModifiedBy>Diane MICHAI</cp:lastModifiedBy>
  <cp:lastPrinted>2024-08-02T19:26:43Z</cp:lastPrinted>
  <dcterms:created xsi:type="dcterms:W3CDTF">2024-07-18T19:23:17Z</dcterms:created>
  <dcterms:modified xsi:type="dcterms:W3CDTF">2024-09-11T13:00:39Z</dcterms:modified>
</cp:coreProperties>
</file>